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40" yWindow="135" windowWidth="15480" windowHeight="11580" firstSheet="8" activeTab="8"/>
  </bookViews>
  <sheets>
    <sheet name="_options" sheetId="1" state="hidden" r:id="rId1"/>
    <sheet name="_control" sheetId="2" state="hidden" r:id="rId2"/>
    <sheet name="Monitoring - With Dir" sheetId="3" state="hidden" r:id="rId3"/>
    <sheet name="Monitoring - With Dir (2)" sheetId="4" state="hidden" r:id="rId4"/>
    <sheet name="GF Summary" sheetId="5" state="hidden" r:id="rId5"/>
    <sheet name="Mon prev rounded 000's" sheetId="6" state="hidden" r:id="rId6"/>
    <sheet name="Comments" sheetId="7" state="hidden" r:id="rId7"/>
    <sheet name="DS Summary (further analysis)" sheetId="8" state="hidden" r:id="rId8"/>
    <sheet name="Appendix A" sheetId="9" r:id="rId9"/>
    <sheet name="Appendix A Summary" sheetId="10" state="hidden" r:id="rId10"/>
  </sheets>
  <externalReferences>
    <externalReference r:id="rId13"/>
  </externalReferences>
  <definedNames>
    <definedName name="_xlnm.Print_Titles" localSheetId="4">'GF Summary'!$23:$24</definedName>
    <definedName name="_xlnm.Print_Titles" localSheetId="5">'Mon prev rounded 000''s'!$21:$22</definedName>
    <definedName name="_xlnm.Print_Titles" localSheetId="2">'Monitoring - With Dir'!$23:$24</definedName>
    <definedName name="_xlnm.Print_Titles" localSheetId="3">'Monitoring - With Dir (2)'!$23:$24</definedName>
    <definedName name="Z_76D7F504_E0D4_41B2_80CE_DB9084DBEADB_.wvu.Cols" localSheetId="8" hidden="1">'Appendix A'!$C:$C</definedName>
    <definedName name="Z_76D7F504_E0D4_41B2_80CE_DB9084DBEADB_.wvu.Cols" localSheetId="9" hidden="1">'Appendix A Summary'!$C:$C</definedName>
    <definedName name="Z_76D7F504_E0D4_41B2_80CE_DB9084DBEADB_.wvu.Cols" localSheetId="6" hidden="1">'Comments'!$D:$E</definedName>
    <definedName name="Z_76D7F504_E0D4_41B2_80CE_DB9084DBEADB_.wvu.Cols" localSheetId="7" hidden="1">'DS Summary (further analysis)'!$J:$K,'DS Summary (further analysis)'!$S:$S</definedName>
    <definedName name="Z_76D7F504_E0D4_41B2_80CE_DB9084DBEADB_.wvu.Cols" localSheetId="5" hidden="1">'Mon prev rounded 000''s'!$A:$A,'Mon prev rounded 000''s'!$K:$L,'Mon prev rounded 000''s'!$S:$S</definedName>
    <definedName name="Z_76D7F504_E0D4_41B2_80CE_DB9084DBEADB_.wvu.Cols" localSheetId="2" hidden="1">'Monitoring - With Dir'!$A:$A,'Monitoring - With Dir'!$J:$K,'Monitoring - With Dir'!$R:$R</definedName>
    <definedName name="Z_76D7F504_E0D4_41B2_80CE_DB9084DBEADB_.wvu.PrintTitles" localSheetId="5" hidden="1">'Mon prev rounded 000''s'!$21:$22</definedName>
    <definedName name="Z_76D7F504_E0D4_41B2_80CE_DB9084DBEADB_.wvu.PrintTitles" localSheetId="2" hidden="1">'Monitoring - With Dir'!$23:$24</definedName>
    <definedName name="Z_76D7F504_E0D4_41B2_80CE_DB9084DBEADB_.wvu.Rows" localSheetId="6" hidden="1">'Comments'!$52:$57,'Comments'!$129:$133</definedName>
    <definedName name="Z_76D7F504_E0D4_41B2_80CE_DB9084DBEADB_.wvu.Rows" localSheetId="7" hidden="1">'DS Summary (further analysis)'!$6:$9,'DS Summary (further analysis)'!$13:$14</definedName>
    <definedName name="Z_76D7F504_E0D4_41B2_80CE_DB9084DBEADB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9145CB8_826C_419B_9092_16899AD82B81_.wvu.Cols" localSheetId="8" hidden="1">'Appendix A'!$C:$C</definedName>
    <definedName name="Z_79145CB8_826C_419B_9092_16899AD82B81_.wvu.Cols" localSheetId="9" hidden="1">'Appendix A Summary'!$C:$C</definedName>
    <definedName name="Z_79145CB8_826C_419B_9092_16899AD82B81_.wvu.Cols" localSheetId="6" hidden="1">'Comments'!$D:$E</definedName>
    <definedName name="Z_79145CB8_826C_419B_9092_16899AD82B81_.wvu.Cols" localSheetId="7" hidden="1">'DS Summary (further analysis)'!$J:$K,'DS Summary (further analysis)'!$S:$S</definedName>
    <definedName name="Z_79145CB8_826C_419B_9092_16899AD82B81_.wvu.Cols" localSheetId="4" hidden="1">'GF Summary'!$A:$B,'GF Summary'!$L:$M,'GF Summary'!$R:$R,'GF Summary'!$W:$W</definedName>
    <definedName name="Z_79145CB8_826C_419B_9092_16899AD82B81_.wvu.Cols" localSheetId="5" hidden="1">'Mon prev rounded 000''s'!$A:$A,'Mon prev rounded 000''s'!$K:$L,'Mon prev rounded 000''s'!$S:$S</definedName>
    <definedName name="Z_79145CB8_826C_419B_9092_16899AD82B81_.wvu.Cols" localSheetId="2" hidden="1">'Monitoring - With Dir'!$A:$A,'Monitoring - With Dir'!$J:$K,'Monitoring - With Dir'!$R:$R</definedName>
    <definedName name="Z_79145CB8_826C_419B_9092_16899AD82B81_.wvu.Cols" localSheetId="3" hidden="1">'Monitoring - With Dir (2)'!$A:$A,'Monitoring - With Dir (2)'!$J:$K,'Monitoring - With Dir (2)'!$R:$R</definedName>
    <definedName name="Z_79145CB8_826C_419B_9092_16899AD82B81_.wvu.PrintTitles" localSheetId="4" hidden="1">'GF Summary'!$23:$24</definedName>
    <definedName name="Z_79145CB8_826C_419B_9092_16899AD82B81_.wvu.PrintTitles" localSheetId="5" hidden="1">'Mon prev rounded 000''s'!$21:$22</definedName>
    <definedName name="Z_79145CB8_826C_419B_9092_16899AD82B81_.wvu.PrintTitles" localSheetId="2" hidden="1">'Monitoring - With Dir'!$23:$24</definedName>
    <definedName name="Z_79145CB8_826C_419B_9092_16899AD82B81_.wvu.PrintTitles" localSheetId="3" hidden="1">'Monitoring - With Dir (2)'!$23:$24</definedName>
    <definedName name="Z_79145CB8_826C_419B_9092_16899AD82B81_.wvu.Rows" localSheetId="6" hidden="1">'Comments'!$52:$57,'Comments'!$129:$133</definedName>
    <definedName name="Z_79145CB8_826C_419B_9092_16899AD82B81_.wvu.Rows" localSheetId="7" hidden="1">'DS Summary (further analysis)'!$6:$9,'DS Summary (further analysis)'!$13:$14</definedName>
    <definedName name="Z_79145CB8_826C_419B_9092_16899AD82B81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9145CB8_826C_419B_9092_16899AD82B81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9145CB8_826C_419B_9092_16899AD82B81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7B7210A5_B842_46C1_981E_A08A3BEF25FE_.wvu.Cols" localSheetId="6" hidden="1">'Comments'!$D:$E</definedName>
    <definedName name="Z_7B7210A5_B842_46C1_981E_A08A3BEF25FE_.wvu.Cols" localSheetId="7" hidden="1">'DS Summary (further analysis)'!$J:$K,'DS Summary (further analysis)'!$S:$S</definedName>
    <definedName name="Z_7B7210A5_B842_46C1_981E_A08A3BEF25FE_.wvu.Cols" localSheetId="4" hidden="1">'GF Summary'!$A:$B,'GF Summary'!$L:$M,'GF Summary'!$R:$R,'GF Summary'!$W:$W</definedName>
    <definedName name="Z_7B7210A5_B842_46C1_981E_A08A3BEF25FE_.wvu.Cols" localSheetId="5" hidden="1">'Mon prev rounded 000''s'!$A:$A,'Mon prev rounded 000''s'!$K:$L,'Mon prev rounded 000''s'!$S:$S</definedName>
    <definedName name="Z_7B7210A5_B842_46C1_981E_A08A3BEF25FE_.wvu.Cols" localSheetId="2" hidden="1">'Monitoring - With Dir'!$A:$A,'Monitoring - With Dir'!$J:$K,'Monitoring - With Dir'!$R:$R</definedName>
    <definedName name="Z_7B7210A5_B842_46C1_981E_A08A3BEF25FE_.wvu.Cols" localSheetId="3" hidden="1">'Monitoring - With Dir (2)'!$A:$A,'Monitoring - With Dir (2)'!$J:$K,'Monitoring - With Dir (2)'!$R:$R</definedName>
    <definedName name="Z_7B7210A5_B842_46C1_981E_A08A3BEF25FE_.wvu.PrintTitles" localSheetId="4" hidden="1">'GF Summary'!$23:$24</definedName>
    <definedName name="Z_7B7210A5_B842_46C1_981E_A08A3BEF25FE_.wvu.PrintTitles" localSheetId="5" hidden="1">'Mon prev rounded 000''s'!$21:$22</definedName>
    <definedName name="Z_7B7210A5_B842_46C1_981E_A08A3BEF25FE_.wvu.PrintTitles" localSheetId="2" hidden="1">'Monitoring - With Dir'!$23:$24</definedName>
    <definedName name="Z_7B7210A5_B842_46C1_981E_A08A3BEF25FE_.wvu.PrintTitles" localSheetId="3" hidden="1">'Monitoring - With Dir (2)'!$23:$24</definedName>
    <definedName name="Z_7B7210A5_B842_46C1_981E_A08A3BEF25FE_.wvu.Rows" localSheetId="6" hidden="1">'Comments'!$52:$57,'Comments'!$129:$133</definedName>
    <definedName name="Z_7B7210A5_B842_46C1_981E_A08A3BEF25FE_.wvu.Rows" localSheetId="7" hidden="1">'DS Summary (further analysis)'!$6:$9,'DS Summary (further analysis)'!$13:$14</definedName>
    <definedName name="Z_7B7210A5_B842_46C1_981E_A08A3BEF25FE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B7210A5_B842_46C1_981E_A08A3BEF25FE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B7210A5_B842_46C1_981E_A08A3BEF25FE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7EEB96F4_D751_43F0_8B90_6E8F878EF90C_.wvu.Cols" localSheetId="8" hidden="1">'Appendix A'!$C:$C</definedName>
    <definedName name="Z_7EEB96F4_D751_43F0_8B90_6E8F878EF90C_.wvu.Cols" localSheetId="9" hidden="1">'Appendix A Summary'!$C:$C</definedName>
    <definedName name="Z_7EEB96F4_D751_43F0_8B90_6E8F878EF90C_.wvu.Cols" localSheetId="6" hidden="1">'Comments'!$D:$E</definedName>
    <definedName name="Z_7EEB96F4_D751_43F0_8B90_6E8F878EF90C_.wvu.Cols" localSheetId="7" hidden="1">'DS Summary (further analysis)'!$J:$K,'DS Summary (further analysis)'!$S:$S</definedName>
    <definedName name="Z_7EEB96F4_D751_43F0_8B90_6E8F878EF90C_.wvu.Cols" localSheetId="4" hidden="1">'GF Summary'!$A:$B,'GF Summary'!$L:$M,'GF Summary'!$R:$R,'GF Summary'!$W:$W</definedName>
    <definedName name="Z_7EEB96F4_D751_43F0_8B90_6E8F878EF90C_.wvu.Cols" localSheetId="5" hidden="1">'Mon prev rounded 000''s'!$A:$A,'Mon prev rounded 000''s'!$K:$L,'Mon prev rounded 000''s'!$S:$S</definedName>
    <definedName name="Z_7EEB96F4_D751_43F0_8B90_6E8F878EF90C_.wvu.Cols" localSheetId="2" hidden="1">'Monitoring - With Dir'!$A:$A,'Monitoring - With Dir'!$J:$K,'Monitoring - With Dir'!$R:$R</definedName>
    <definedName name="Z_7EEB96F4_D751_43F0_8B90_6E8F878EF90C_.wvu.Cols" localSheetId="3" hidden="1">'Monitoring - With Dir (2)'!$A:$A,'Monitoring - With Dir (2)'!$J:$K,'Monitoring - With Dir (2)'!$R:$R</definedName>
    <definedName name="Z_7EEB96F4_D751_43F0_8B90_6E8F878EF90C_.wvu.PrintTitles" localSheetId="4" hidden="1">'GF Summary'!$23:$24</definedName>
    <definedName name="Z_7EEB96F4_D751_43F0_8B90_6E8F878EF90C_.wvu.PrintTitles" localSheetId="5" hidden="1">'Mon prev rounded 000''s'!$21:$22</definedName>
    <definedName name="Z_7EEB96F4_D751_43F0_8B90_6E8F878EF90C_.wvu.PrintTitles" localSheetId="2" hidden="1">'Monitoring - With Dir'!$23:$24</definedName>
    <definedName name="Z_7EEB96F4_D751_43F0_8B90_6E8F878EF90C_.wvu.PrintTitles" localSheetId="3" hidden="1">'Monitoring - With Dir (2)'!$23:$24</definedName>
    <definedName name="Z_7EEB96F4_D751_43F0_8B90_6E8F878EF90C_.wvu.Rows" localSheetId="6" hidden="1">'Comments'!$52:$57,'Comments'!$129:$133</definedName>
    <definedName name="Z_7EEB96F4_D751_43F0_8B90_6E8F878EF90C_.wvu.Rows" localSheetId="7" hidden="1">'DS Summary (further analysis)'!$6:$9,'DS Summary (further analysis)'!$13:$14</definedName>
    <definedName name="Z_7EEB96F4_D751_43F0_8B90_6E8F878EF90C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EEB96F4_D751_43F0_8B90_6E8F878EF90C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EEB96F4_D751_43F0_8B90_6E8F878EF90C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883E7384_A1EC_48B0_9D26_4795741814DC_.wvu.Cols" localSheetId="6" hidden="1">'Comments'!$D:$E</definedName>
    <definedName name="Z_883E7384_A1EC_48B0_9D26_4795741814DC_.wvu.Cols" localSheetId="7" hidden="1">'DS Summary (further analysis)'!$J:$K,'DS Summary (further analysis)'!$S:$S</definedName>
    <definedName name="Z_883E7384_A1EC_48B0_9D26_4795741814DC_.wvu.Cols" localSheetId="4" hidden="1">'GF Summary'!$A:$B,'GF Summary'!$L:$M,'GF Summary'!$R:$R,'GF Summary'!$W:$W</definedName>
    <definedName name="Z_883E7384_A1EC_48B0_9D26_4795741814DC_.wvu.Cols" localSheetId="5" hidden="1">'Mon prev rounded 000''s'!$A:$A,'Mon prev rounded 000''s'!$K:$L,'Mon prev rounded 000''s'!$S:$S</definedName>
    <definedName name="Z_883E7384_A1EC_48B0_9D26_4795741814DC_.wvu.Cols" localSheetId="2" hidden="1">'Monitoring - With Dir'!$A:$A,'Monitoring - With Dir'!$J:$K,'Monitoring - With Dir'!$R:$R</definedName>
    <definedName name="Z_883E7384_A1EC_48B0_9D26_4795741814DC_.wvu.Cols" localSheetId="3" hidden="1">'Monitoring - With Dir (2)'!$A:$A,'Monitoring - With Dir (2)'!$J:$K,'Monitoring - With Dir (2)'!$R:$R</definedName>
    <definedName name="Z_883E7384_A1EC_48B0_9D26_4795741814DC_.wvu.PrintTitles" localSheetId="4" hidden="1">'GF Summary'!$23:$24</definedName>
    <definedName name="Z_883E7384_A1EC_48B0_9D26_4795741814DC_.wvu.PrintTitles" localSheetId="5" hidden="1">'Mon prev rounded 000''s'!$21:$22</definedName>
    <definedName name="Z_883E7384_A1EC_48B0_9D26_4795741814DC_.wvu.PrintTitles" localSheetId="2" hidden="1">'Monitoring - With Dir'!$23:$24</definedName>
    <definedName name="Z_883E7384_A1EC_48B0_9D26_4795741814DC_.wvu.PrintTitles" localSheetId="3" hidden="1">'Monitoring - With Dir (2)'!$23:$24</definedName>
    <definedName name="Z_883E7384_A1EC_48B0_9D26_4795741814DC_.wvu.Rows" localSheetId="6" hidden="1">'Comments'!$52:$57,'Comments'!$129:$133</definedName>
    <definedName name="Z_883E7384_A1EC_48B0_9D26_4795741814DC_.wvu.Rows" localSheetId="7" hidden="1">'DS Summary (further analysis)'!$6:$9,'DS Summary (further analysis)'!$13:$14</definedName>
    <definedName name="Z_883E7384_A1EC_48B0_9D26_4795741814DC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883E7384_A1EC_48B0_9D26_4795741814DC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883E7384_A1EC_48B0_9D26_4795741814DC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BDF56A72_71CB_4F09_A29E_70CAC543A44E_.wvu.Cols" localSheetId="8" hidden="1">'Appendix A'!$C:$C</definedName>
    <definedName name="Z_BDF56A72_71CB_4F09_A29E_70CAC543A44E_.wvu.Cols" localSheetId="9" hidden="1">'Appendix A Summary'!$C:$C</definedName>
    <definedName name="Z_BDF56A72_71CB_4F09_A29E_70CAC543A44E_.wvu.Cols" localSheetId="6" hidden="1">'Comments'!$D:$E</definedName>
    <definedName name="Z_BDF56A72_71CB_4F09_A29E_70CAC543A44E_.wvu.Cols" localSheetId="7" hidden="1">'DS Summary (further analysis)'!$J:$K,'DS Summary (further analysis)'!$S:$S</definedName>
    <definedName name="Z_BDF56A72_71CB_4F09_A29E_70CAC543A44E_.wvu.Cols" localSheetId="4" hidden="1">'GF Summary'!$A:$B,'GF Summary'!$L:$M,'GF Summary'!$R:$R,'GF Summary'!$W:$W</definedName>
    <definedName name="Z_BDF56A72_71CB_4F09_A29E_70CAC543A44E_.wvu.Cols" localSheetId="5" hidden="1">'Mon prev rounded 000''s'!$A:$A,'Mon prev rounded 000''s'!$K:$L,'Mon prev rounded 000''s'!$S:$S</definedName>
    <definedName name="Z_BDF56A72_71CB_4F09_A29E_70CAC543A44E_.wvu.Cols" localSheetId="2" hidden="1">'Monitoring - With Dir'!$A:$A,'Monitoring - With Dir'!$J:$K,'Monitoring - With Dir'!$R:$R</definedName>
    <definedName name="Z_BDF56A72_71CB_4F09_A29E_70CAC543A44E_.wvu.Cols" localSheetId="3" hidden="1">'Monitoring - With Dir (2)'!$A:$A,'Monitoring - With Dir (2)'!$J:$K,'Monitoring - With Dir (2)'!$R:$R</definedName>
    <definedName name="Z_BDF56A72_71CB_4F09_A29E_70CAC543A44E_.wvu.PrintTitles" localSheetId="4" hidden="1">'GF Summary'!$23:$24</definedName>
    <definedName name="Z_BDF56A72_71CB_4F09_A29E_70CAC543A44E_.wvu.PrintTitles" localSheetId="5" hidden="1">'Mon prev rounded 000''s'!$21:$22</definedName>
    <definedName name="Z_BDF56A72_71CB_4F09_A29E_70CAC543A44E_.wvu.PrintTitles" localSheetId="2" hidden="1">'Monitoring - With Dir'!$23:$24</definedName>
    <definedName name="Z_BDF56A72_71CB_4F09_A29E_70CAC543A44E_.wvu.PrintTitles" localSheetId="3" hidden="1">'Monitoring - With Dir (2)'!$23:$24</definedName>
    <definedName name="Z_BDF56A72_71CB_4F09_A29E_70CAC543A44E_.wvu.Rows" localSheetId="6" hidden="1">'Comments'!$52:$57,'Comments'!$129:$133</definedName>
    <definedName name="Z_BDF56A72_71CB_4F09_A29E_70CAC543A44E_.wvu.Rows" localSheetId="7" hidden="1">'DS Summary (further analysis)'!$6:$9,'DS Summary (further analysis)'!$13:$14</definedName>
    <definedName name="Z_BDF56A72_71CB_4F09_A29E_70CAC543A44E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BDF56A72_71CB_4F09_A29E_70CAC543A44E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BDF56A72_71CB_4F09_A29E_70CAC543A44E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C359D922_CBB3_4160_9F40_E1A3380A8D5B_.wvu.Cols" localSheetId="8" hidden="1">'Appendix A'!$C:$C</definedName>
    <definedName name="Z_C359D922_CBB3_4160_9F40_E1A3380A8D5B_.wvu.Cols" localSheetId="9" hidden="1">'Appendix A Summary'!$C:$C</definedName>
    <definedName name="Z_C359D922_CBB3_4160_9F40_E1A3380A8D5B_.wvu.Cols" localSheetId="6" hidden="1">'Comments'!$D:$E</definedName>
    <definedName name="Z_C359D922_CBB3_4160_9F40_E1A3380A8D5B_.wvu.Cols" localSheetId="7" hidden="1">'DS Summary (further analysis)'!$J:$K,'DS Summary (further analysis)'!$S:$S</definedName>
    <definedName name="Z_C359D922_CBB3_4160_9F40_E1A3380A8D5B_.wvu.Cols" localSheetId="4" hidden="1">'GF Summary'!$A:$B,'GF Summary'!$L:$M,'GF Summary'!$R:$R,'GF Summary'!$W:$W</definedName>
    <definedName name="Z_C359D922_CBB3_4160_9F40_E1A3380A8D5B_.wvu.Cols" localSheetId="5" hidden="1">'Mon prev rounded 000''s'!$A:$A,'Mon prev rounded 000''s'!$K:$L,'Mon prev rounded 000''s'!$S:$S</definedName>
    <definedName name="Z_C359D922_CBB3_4160_9F40_E1A3380A8D5B_.wvu.Cols" localSheetId="2" hidden="1">'Monitoring - With Dir'!$A:$A,'Monitoring - With Dir'!$J:$K,'Monitoring - With Dir'!$R:$R</definedName>
    <definedName name="Z_C359D922_CBB3_4160_9F40_E1A3380A8D5B_.wvu.Cols" localSheetId="3" hidden="1">'Monitoring - With Dir (2)'!$A:$A,'Monitoring - With Dir (2)'!$J:$K,'Monitoring - With Dir (2)'!$R:$R</definedName>
    <definedName name="Z_C359D922_CBB3_4160_9F40_E1A3380A8D5B_.wvu.PrintTitles" localSheetId="4" hidden="1">'GF Summary'!$23:$24</definedName>
    <definedName name="Z_C359D922_CBB3_4160_9F40_E1A3380A8D5B_.wvu.PrintTitles" localSheetId="5" hidden="1">'Mon prev rounded 000''s'!$21:$22</definedName>
    <definedName name="Z_C359D922_CBB3_4160_9F40_E1A3380A8D5B_.wvu.PrintTitles" localSheetId="2" hidden="1">'Monitoring - With Dir'!$23:$24</definedName>
    <definedName name="Z_C359D922_CBB3_4160_9F40_E1A3380A8D5B_.wvu.PrintTitles" localSheetId="3" hidden="1">'Monitoring - With Dir (2)'!$23:$24</definedName>
    <definedName name="Z_C359D922_CBB3_4160_9F40_E1A3380A8D5B_.wvu.Rows" localSheetId="6" hidden="1">'Comments'!$52:$57,'Comments'!$129:$133</definedName>
    <definedName name="Z_C359D922_CBB3_4160_9F40_E1A3380A8D5B_.wvu.Rows" localSheetId="7" hidden="1">'DS Summary (further analysis)'!$6:$9,'DS Summary (further analysis)'!$13:$14</definedName>
    <definedName name="Z_C359D922_CBB3_4160_9F40_E1A3380A8D5B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C359D922_CBB3_4160_9F40_E1A3380A8D5B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C359D922_CBB3_4160_9F40_E1A3380A8D5B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FBE135C3_0D3D_45EB_AB27_BCA6141DF266_.wvu.Cols" localSheetId="8" hidden="1">'Appendix A'!$C:$C</definedName>
    <definedName name="Z_FBE135C3_0D3D_45EB_AB27_BCA6141DF266_.wvu.Cols" localSheetId="9" hidden="1">'Appendix A Summary'!$C:$C</definedName>
    <definedName name="Z_FBE135C3_0D3D_45EB_AB27_BCA6141DF266_.wvu.Cols" localSheetId="6" hidden="1">'Comments'!$D:$E</definedName>
    <definedName name="Z_FBE135C3_0D3D_45EB_AB27_BCA6141DF266_.wvu.Cols" localSheetId="7" hidden="1">'DS Summary (further analysis)'!$J:$K,'DS Summary (further analysis)'!$S:$S</definedName>
    <definedName name="Z_FBE135C3_0D3D_45EB_AB27_BCA6141DF266_.wvu.Cols" localSheetId="5" hidden="1">'Mon prev rounded 000''s'!$A:$A,'Mon prev rounded 000''s'!$K:$L,'Mon prev rounded 000''s'!$S:$S</definedName>
    <definedName name="Z_FBE135C3_0D3D_45EB_AB27_BCA6141DF266_.wvu.Cols" localSheetId="2" hidden="1">'Monitoring - With Dir'!$A:$A,'Monitoring - With Dir'!$J:$K,'Monitoring - With Dir'!$R:$R</definedName>
    <definedName name="Z_FBE135C3_0D3D_45EB_AB27_BCA6141DF266_.wvu.PrintTitles" localSheetId="5" hidden="1">'Mon prev rounded 000''s'!$21:$22</definedName>
    <definedName name="Z_FBE135C3_0D3D_45EB_AB27_BCA6141DF266_.wvu.PrintTitles" localSheetId="2" hidden="1">'Monitoring - With Dir'!$23:$24</definedName>
    <definedName name="Z_FBE135C3_0D3D_45EB_AB27_BCA6141DF266_.wvu.Rows" localSheetId="6" hidden="1">'Comments'!$52:$57,'Comments'!$129:$133</definedName>
    <definedName name="Z_FBE135C3_0D3D_45EB_AB27_BCA6141DF266_.wvu.Rows" localSheetId="7" hidden="1">'DS Summary (further analysis)'!$6:$9,'DS Summary (further analysis)'!$13:$14</definedName>
    <definedName name="Z_FBE135C3_0D3D_45EB_AB27_BCA6141DF266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s>
  <calcPr fullCalcOnLoad="1"/>
</workbook>
</file>

<file path=xl/comments10.xml><?xml version="1.0" encoding="utf-8"?>
<comments xmlns="http://schemas.openxmlformats.org/spreadsheetml/2006/main">
  <authors>
    <author>James.Marriott</author>
  </authors>
  <commentList>
    <comment ref="H22" authorId="0">
      <text>
        <r>
          <rPr>
            <b/>
            <sz val="9"/>
            <rFont val="Tahoma"/>
            <family val="2"/>
          </rPr>
          <t>James.Marriott:</t>
        </r>
        <r>
          <rPr>
            <sz val="9"/>
            <rFont val="Tahoma"/>
            <family val="2"/>
          </rPr>
          <t xml:space="preserve">
Figure manually adjusted to reflect position to prior to £21k Archivist Cfwd adjustment.</t>
        </r>
      </text>
    </comment>
  </commentList>
</comments>
</file>

<file path=xl/comments9.xml><?xml version="1.0" encoding="utf-8"?>
<comments xmlns="http://schemas.openxmlformats.org/spreadsheetml/2006/main">
  <authors>
    <author>James.Marriott</author>
  </authors>
  <commentList>
    <comment ref="H22" authorId="0">
      <text>
        <r>
          <rPr>
            <b/>
            <sz val="9"/>
            <rFont val="Tahoma"/>
            <family val="2"/>
          </rPr>
          <t>James.Marriott:</t>
        </r>
        <r>
          <rPr>
            <sz val="9"/>
            <rFont val="Tahoma"/>
            <family val="2"/>
          </rPr>
          <t xml:space="preserve">
Figure manually adjusted to reflect position to prior to £21k Archivist Cfwd adjustment.</t>
        </r>
      </text>
    </comment>
  </commentList>
</comments>
</file>

<file path=xl/sharedStrings.xml><?xml version="1.0" encoding="utf-8"?>
<sst xmlns="http://schemas.openxmlformats.org/spreadsheetml/2006/main" count="2985" uniqueCount="325">
  <si>
    <t>* This sheet is manipulated by the 'Options...' dialog and should not be changed by hand</t>
  </si>
  <si>
    <t>*</t>
  </si>
  <si>
    <t>Control Worksheet (NB any row with a '*' as the first character in column A is ignored)</t>
  </si>
  <si>
    <t>Global Parameters</t>
  </si>
  <si>
    <t>Parameter</t>
  </si>
  <si>
    <t>Value</t>
  </si>
  <si>
    <t>*set</t>
  </si>
  <si>
    <t>client</t>
  </si>
  <si>
    <t>OX</t>
  </si>
  <si>
    <t>periodfr</t>
  </si>
  <si>
    <t>period</t>
  </si>
  <si>
    <t>dim_b</t>
  </si>
  <si>
    <t>Worksheet Directory</t>
  </si>
  <si>
    <t>Sheet Name</t>
  </si>
  <si>
    <t>Template Name</t>
  </si>
  <si>
    <t>Local Parameters</t>
  </si>
  <si>
    <t>Insert Strings</t>
  </si>
  <si>
    <t>*sheet &lt;sql&gt;</t>
  </si>
  <si>
    <t>costc &lt;costc&gt;</t>
  </si>
  <si>
    <t>Cost Centre Account</t>
  </si>
  <si>
    <t>Costc,CipfaSF,Account</t>
  </si>
  <si>
    <t>b.dim_b</t>
  </si>
  <si>
    <t>bunit</t>
  </si>
  <si>
    <t>a.dim2</t>
  </si>
  <si>
    <t>costc</t>
  </si>
  <si>
    <t>c.dim_a</t>
  </si>
  <si>
    <t>ras</t>
  </si>
  <si>
    <t>b.dim_a</t>
  </si>
  <si>
    <t>fund</t>
  </si>
  <si>
    <t>query</t>
  </si>
  <si>
    <t xml:space="preserve"> </t>
  </si>
  <si>
    <t>parameter</t>
  </si>
  <si>
    <t>Approved Budget</t>
  </si>
  <si>
    <t>Profiled Budget</t>
  </si>
  <si>
    <t>Spend</t>
  </si>
  <si>
    <t>columns</t>
  </si>
  <si>
    <t>bt_budget</t>
  </si>
  <si>
    <t>amount</t>
  </si>
  <si>
    <t>crosstab period</t>
  </si>
  <si>
    <t>&lt;periodfr&gt;-&lt;periodto&gt;</t>
  </si>
  <si>
    <t>&lt;periodfr&gt;-&lt;period&gt;</t>
  </si>
  <si>
    <t>b.dim_c</t>
  </si>
  <si>
    <t>busub1</t>
  </si>
  <si>
    <t>periodto</t>
  </si>
  <si>
    <t>C1</t>
  </si>
  <si>
    <t>Expenditure</t>
  </si>
  <si>
    <t>Income</t>
  </si>
  <si>
    <t>Total</t>
  </si>
  <si>
    <t>Variance</t>
  </si>
  <si>
    <t>General Fund Services</t>
  </si>
  <si>
    <t>To</t>
  </si>
  <si>
    <t>&lt;periodfr&gt;</t>
  </si>
  <si>
    <t>&lt;period&gt;</t>
  </si>
  <si>
    <t>bplan tree</t>
  </si>
  <si>
    <t>c.dim_c</t>
  </si>
  <si>
    <t>controllable</t>
  </si>
  <si>
    <t>group dim_b</t>
  </si>
  <si>
    <t>SLAs And Capital Charges</t>
  </si>
  <si>
    <t xml:space="preserve">Budget Monitoring Summary </t>
  </si>
  <si>
    <t>&lt;dim_b&gt;</t>
  </si>
  <si>
    <t>General Fund Total</t>
  </si>
  <si>
    <t>Probable Outturn</t>
  </si>
  <si>
    <t>a</t>
  </si>
  <si>
    <t>b</t>
  </si>
  <si>
    <t>c</t>
  </si>
  <si>
    <t>d</t>
  </si>
  <si>
    <t>e</t>
  </si>
  <si>
    <t>balance table</t>
  </si>
  <si>
    <t>fund desc</t>
  </si>
  <si>
    <t>group cont</t>
  </si>
  <si>
    <t>Total Excluding SLAs And Capital Charges</t>
  </si>
  <si>
    <t>po</t>
  </si>
  <si>
    <t>sql and b.dim_a IN ('GF','RAC','PA','CW')</t>
  </si>
  <si>
    <t>subtotal, outline dim_e</t>
  </si>
  <si>
    <t>&lt;dir_desc&gt;</t>
  </si>
  <si>
    <t>$sum</t>
  </si>
  <si>
    <t>footer dim_e</t>
  </si>
  <si>
    <t>A-J</t>
  </si>
  <si>
    <t>K-L</t>
  </si>
  <si>
    <t>crosstab dim_a</t>
  </si>
  <si>
    <t>Investment income</t>
  </si>
  <si>
    <t>interest payable</t>
  </si>
  <si>
    <t>Investment Income</t>
  </si>
  <si>
    <t>Interest Payable</t>
  </si>
  <si>
    <t>sql and a.dim1 NOT IN ('H7001','H7002','J8601','J8602','H7702','H7703','H7704','H7705','K9602')</t>
  </si>
  <si>
    <t>Service</t>
  </si>
  <si>
    <t>Variance At Year End</t>
  </si>
  <si>
    <t>sql and a.dim2 NOT IN ('KL31', 'KL32', 'KL33')</t>
  </si>
  <si>
    <t>sql FROM aagoccacc a</t>
  </si>
  <si>
    <t>sql WHERE a.client = 'OX'</t>
  </si>
  <si>
    <t>sql and d.attribute_id = '81'</t>
  </si>
  <si>
    <t>sql and e.attribute_id = '80'</t>
  </si>
  <si>
    <t>sql and b.att_agrid = 53</t>
  </si>
  <si>
    <t>sql and c.att_agrid = 14</t>
  </si>
  <si>
    <t>sql and c.dim_c = '1'</t>
  </si>
  <si>
    <t>sql and a.dim1 &lt; = 'LZZZZ'</t>
  </si>
  <si>
    <t>sql and a.period &gt; =  &lt;periodfr&gt;</t>
  </si>
  <si>
    <t>sql and a.period &lt; =  &lt;periodto&gt;</t>
  </si>
  <si>
    <t>sql ORDER BY b.dim_e, b.dim_b</t>
  </si>
  <si>
    <t>sql INNER JOIN agldescription d ON a.client = d.client and b.dim_b = d.dim_value</t>
  </si>
  <si>
    <t>sql INNER JOIN agldescription e ON a.client = e.client and b.dim_e = e.dim_value</t>
  </si>
  <si>
    <t>sql ORDER BY dim_b</t>
  </si>
  <si>
    <t>sql INNER JOIN acrtrees b ON a.dim2 = b.cat_1</t>
  </si>
  <si>
    <t>sql INNER JOIN acrtrees c ON a.dim1 = c.cat_1</t>
  </si>
  <si>
    <t>sql ORDER BY b.dim_b</t>
  </si>
  <si>
    <t>BPLAN tree</t>
  </si>
  <si>
    <t>set</t>
  </si>
  <si>
    <t xml:space="preserve">sql DBSELECT a.dim1, a.period, a.bt_budget, a.amount, a.po, b.dim_b, b.dim_a as fund, b.dim_e, c.dim_a, </t>
  </si>
  <si>
    <t>sql DBSELECT a.dim1, a.period, a.bt_budget, a.amount, a.po, b.dim_b, c.dim_c as cont, c.dim_a</t>
  </si>
  <si>
    <t xml:space="preserve">sql DBSELECT a.dim1, a.period, a.bt_budget, a.amount, a.po, b.dim_b, b.dim_a as fund, b.dim_e, </t>
  </si>
  <si>
    <t>structure (current)</t>
  </si>
  <si>
    <t>service area description</t>
  </si>
  <si>
    <t>sql and b.dim_b NOT IN ('S25', 'S44', 'S45', 'S46', 'S47', 'S48', 'S49')</t>
  </si>
  <si>
    <t>*sql and b.dim_b NOT IN ('S25', 'S41', 'S45', 'B98', 'S49')</t>
  </si>
  <si>
    <t>sql and ( c.dim_c = '2' and b.dim_b NOT IN ('S25', 'S44', 'S45', 'S46', 'S47', 'S48', 'S49') )</t>
  </si>
  <si>
    <t>sql and b.dim_c IN ('S46B')</t>
  </si>
  <si>
    <t>*sql and a.dim1 = 'K9602'</t>
  </si>
  <si>
    <t>*sql and a.dim1 IN ('H7001','H7002','J8601','J8602','H7702','H7703','H7704','H7705')</t>
  </si>
  <si>
    <t>Item 8 interest receivable</t>
  </si>
  <si>
    <t>Transfer to capital reserve</t>
  </si>
  <si>
    <t xml:space="preserve">sql and b.dim_c IN ('S48B', 'S48C', 'S48D') </t>
  </si>
  <si>
    <t>*sql and c.dim_c = '1'</t>
  </si>
  <si>
    <t>Council Tax grant</t>
  </si>
  <si>
    <t>New Homes Bonus</t>
  </si>
  <si>
    <t>sql and b.dim_c IN ('S45A') and a.dim2 = 'GQ01'</t>
  </si>
  <si>
    <t>sql and b.dim_c IN ('S45A') and a.dim2 = 'GA04'</t>
  </si>
  <si>
    <t>sql d.description as sa_descr, e.description as dir_desc</t>
  </si>
  <si>
    <t>sa_descr</t>
  </si>
  <si>
    <t>sql c.dim_a, d.description as sa_descr, e.description as dir_desc</t>
  </si>
  <si>
    <t>sql and b.dim_b IN ('S25', 'S44')</t>
  </si>
  <si>
    <t>LCB &amp; CDC</t>
  </si>
  <si>
    <t>sql c.dim_a, d.description as s1_descr, e.description as dir_desc</t>
  </si>
  <si>
    <t>servsub1 desc</t>
  </si>
  <si>
    <t>s1_descr</t>
  </si>
  <si>
    <t xml:space="preserve">sql DBSELECT a.dim1, a.period, a.bt_budget, a.amount, a.po, b.dim_b, b.dim_c as servsub1, b.dim_e, </t>
  </si>
  <si>
    <t>sql ORDER BY servsub1</t>
  </si>
  <si>
    <t>group servsub1</t>
  </si>
  <si>
    <t xml:space="preserve">sql DBSELECT a.client, a.dim1, a.period, a.bt_budget, a.amount, a.po, b.dim_b, b.dim_a as fund, b.dim_e, </t>
  </si>
  <si>
    <t>sql ORDER BY a.client</t>
  </si>
  <si>
    <t>group client</t>
  </si>
  <si>
    <t>sql and a.dim2 NOT IN ('KL31', 'KL32', 'KL33', 'GA04', 'GQ01')</t>
  </si>
  <si>
    <t>sql and (a.dim1 = 'K9953' and a.dim2 = 'GF01')</t>
  </si>
  <si>
    <t>sql and b.dim_c IN ('S46A') and NOT (a.dim1 = 'K9953' and a.dim2 = 'GF01')</t>
  </si>
  <si>
    <t>sql and a.dim1 NOT IN ('H7001','H7002','J8601','J8602','H7702','H7703','H7704','H7705')</t>
  </si>
  <si>
    <t>sql INNER JOIN agldescription d ON a.client = d.client and b.dim_c = d.dim_value</t>
  </si>
  <si>
    <t>sql and d.attribute_id = '82'</t>
  </si>
  <si>
    <t>servsub1</t>
  </si>
  <si>
    <t>sql ORDER BY sort, servsub1</t>
  </si>
  <si>
    <t>sql CASE WHEN left(b.dim_c,3) = 'S48' then 'S46' ELSE left(b.dim_c,3) END as sort,</t>
  </si>
  <si>
    <t>Total Corporate accounts</t>
  </si>
  <si>
    <t>Corporate Accounts</t>
  </si>
  <si>
    <t xml:space="preserve">sql and b.dim_b IN ('S45') </t>
  </si>
  <si>
    <t>S45 Contingencies</t>
  </si>
  <si>
    <t xml:space="preserve">sql and b.dim_b IN ('S48') and b.dim_c NOT IN ('S48B', 'S48C', 'S48D') </t>
  </si>
  <si>
    <t xml:space="preserve">sql and b.dim_b IN ('S46', 'S47', 'S49') and b.dim_c NOT IN ('S46A', 'S46B') </t>
  </si>
  <si>
    <t>Net Expenditure Budget</t>
  </si>
  <si>
    <t>Net Budget Requirement</t>
  </si>
  <si>
    <t>Funding</t>
  </si>
  <si>
    <t>Total Funding Available</t>
  </si>
  <si>
    <t xml:space="preserve">sql DBSELECT a.dim1, a.period, a.bt_budget/1000 as bt_budget, a.amount/1000 as amount, a.po/1000 as po, b.dim_b, b.dim_a as fund, b.dim_e, c.dim_a, </t>
  </si>
  <si>
    <t>sql DBSELECT a.dim1, a.period, a.bt_budget/1000 as bt_budget, a.amount/1000 as amount, a.po/1000 as po, b.dim_b, c.dim_c as cont, c.dim_a</t>
  </si>
  <si>
    <t xml:space="preserve">sql DBSELECT a.dim1, a.period, a.bt_budget/1000 as bt_budget, a.amount/1000 as amount, a.po/1000 as po, b.dim_b, b.dim_a as fund, b.dim_e, </t>
  </si>
  <si>
    <t xml:space="preserve">sql DBSELECT a.dim1, a.period, a.bt_budget/1000 as bt_budget, a.amount/1000 as amount, a.po/1000 as po, b.dim_b, b.dim_c as servsub1, b.dim_e, </t>
  </si>
  <si>
    <t xml:space="preserve">sql DBSELECT a.client, a.dim1, a.period, a.bt_budget/1000 as bt_budget, a.amount/1000 as amount, a.po/1000 as po, b.dim_b, b.dim_a as fund, b.dim_e, </t>
  </si>
  <si>
    <t>S48</t>
  </si>
  <si>
    <t>S46, S47,S49</t>
  </si>
  <si>
    <t>S46, S47, S49</t>
  </si>
  <si>
    <t>£000</t>
  </si>
  <si>
    <t>INSERTED PARAMETER</t>
  </si>
  <si>
    <t>INSERTED GROUP</t>
  </si>
  <si>
    <t>INSERTED FOOTER</t>
  </si>
  <si>
    <t>S01</t>
  </si>
  <si>
    <t>Policy, Culture and Communication</t>
  </si>
  <si>
    <t>S11</t>
  </si>
  <si>
    <t>City Development</t>
  </si>
  <si>
    <t>S13</t>
  </si>
  <si>
    <t>Housing</t>
  </si>
  <si>
    <t>S14</t>
  </si>
  <si>
    <t>Corporate Property</t>
  </si>
  <si>
    <t>S12</t>
  </si>
  <si>
    <t>Environmental Development</t>
  </si>
  <si>
    <t>S22</t>
  </si>
  <si>
    <t>Leisure, Parks &amp; Communities</t>
  </si>
  <si>
    <t>S23</t>
  </si>
  <si>
    <t>Direct Services</t>
  </si>
  <si>
    <t>S02</t>
  </si>
  <si>
    <t>Transformation</t>
  </si>
  <si>
    <t>S03</t>
  </si>
  <si>
    <t>Business Improvement &amp; Technology</t>
  </si>
  <si>
    <t>S21</t>
  </si>
  <si>
    <t>Customer Services</t>
  </si>
  <si>
    <t>S32</t>
  </si>
  <si>
    <t>Finance</t>
  </si>
  <si>
    <t>S33</t>
  </si>
  <si>
    <t>Human Resources &amp; Facilities</t>
  </si>
  <si>
    <t>S34</t>
  </si>
  <si>
    <t>Law and Governance</t>
  </si>
  <si>
    <t>Chief Executive</t>
  </si>
  <si>
    <t>City Regeneration</t>
  </si>
  <si>
    <t>Community Services</t>
  </si>
  <si>
    <t>Organisational Development &amp; Corporate Services</t>
  </si>
  <si>
    <t>S25</t>
  </si>
  <si>
    <t>Local Cost Of Benefits</t>
  </si>
  <si>
    <t>S44</t>
  </si>
  <si>
    <t>CDC &amp; NDC</t>
  </si>
  <si>
    <t>S46A</t>
  </si>
  <si>
    <t>S46B</t>
  </si>
  <si>
    <t>S45A</t>
  </si>
  <si>
    <t>Corporate Provisions &amp; Contingencies</t>
  </si>
  <si>
    <t>S47A</t>
  </si>
  <si>
    <t>External Funding</t>
  </si>
  <si>
    <t>S47B</t>
  </si>
  <si>
    <t>Council Tax Funding</t>
  </si>
  <si>
    <t>S47C</t>
  </si>
  <si>
    <t>Parish Precept</t>
  </si>
  <si>
    <t>Approved Budget (per Budget book)</t>
  </si>
  <si>
    <t>Previous Months Budget</t>
  </si>
  <si>
    <t xml:space="preserve">Virements </t>
  </si>
  <si>
    <t>Latest Budget</t>
  </si>
  <si>
    <t>Actual YTD</t>
  </si>
  <si>
    <t>£000's</t>
  </si>
  <si>
    <t>%</t>
  </si>
  <si>
    <t>Directorates</t>
  </si>
  <si>
    <t>Policy, Culture &amp; Communication</t>
  </si>
  <si>
    <t>Leisure &amp; Parks</t>
  </si>
  <si>
    <t>Community Development Team</t>
  </si>
  <si>
    <t>Transformation Fund</t>
  </si>
  <si>
    <t>Law &amp; Governance</t>
  </si>
  <si>
    <t>Organisational Dev &amp; Corp Services</t>
  </si>
  <si>
    <t>Directorate Total Excl SLA's &amp; Capital Charges</t>
  </si>
  <si>
    <t>SLA's &amp; Capital Charges</t>
  </si>
  <si>
    <t>Local Costs of Benefits</t>
  </si>
  <si>
    <t>Corporate &amp; Democratic Core</t>
  </si>
  <si>
    <t>Transfer to Capital Reserve</t>
  </si>
  <si>
    <t>CRC Allowances</t>
  </si>
  <si>
    <t>Inflation on Utilities</t>
  </si>
  <si>
    <t>Homelessness Expenditure</t>
  </si>
  <si>
    <t>Promotion of Economic growth (City Deal)</t>
  </si>
  <si>
    <t>Payment to Parish Councils (Precepts)</t>
  </si>
  <si>
    <t>Revenue implications of Capital Bids</t>
  </si>
  <si>
    <t>Contingencies</t>
  </si>
  <si>
    <t>Pensions provision top-up</t>
  </si>
  <si>
    <t>Provision for Pressures, recessions &amp; high risks</t>
  </si>
  <si>
    <t>Homelessness Contingency</t>
  </si>
  <si>
    <t>Redundancy costs contingency</t>
  </si>
  <si>
    <t>Disabled Transport Contingency</t>
  </si>
  <si>
    <t>Total Corporate Accounts &amp; Contingencies</t>
  </si>
  <si>
    <t>Transfer to / (from) Ear Marked Reserves</t>
  </si>
  <si>
    <t>External Funding (RSG)</t>
  </si>
  <si>
    <t>External Funding (NNDR Retention)</t>
  </si>
  <si>
    <t>Council tax</t>
  </si>
  <si>
    <t>Less Parish Precepts</t>
  </si>
  <si>
    <t>Collection Fund Surplus</t>
  </si>
  <si>
    <t>(Surplus) / Deficit for year</t>
  </si>
  <si>
    <t>Virements Summary</t>
  </si>
  <si>
    <t>Diff</t>
  </si>
  <si>
    <t>Mvt to/From Ear Marked Reserves</t>
  </si>
  <si>
    <t>Severance</t>
  </si>
  <si>
    <t>Transformation Base budget 13/14</t>
  </si>
  <si>
    <t>Total Monthly virement movement</t>
  </si>
  <si>
    <t>Total Variance</t>
  </si>
  <si>
    <t>DIRECT SERVICES - Further Variance Analysis</t>
  </si>
  <si>
    <t xml:space="preserve">Total Profiled Budget </t>
  </si>
  <si>
    <t>% Total Variance (YTD)</t>
  </si>
  <si>
    <t>PO Variance At Year End</t>
  </si>
  <si>
    <t>Variance against PO</t>
  </si>
  <si>
    <t>Direct Services (General Fund)</t>
  </si>
  <si>
    <t>Direct Services - Building Services</t>
  </si>
  <si>
    <t>Variance to last months Probable Outturn   £'000</t>
  </si>
  <si>
    <t>Outturn Variance @ Q2  £'000</t>
  </si>
  <si>
    <t>Outturn Variance from Q2 To Q3 £'000</t>
  </si>
  <si>
    <t>Contact: Michael Crofton-Briggs  ext. 2360</t>
  </si>
  <si>
    <t>Contact:Stephen Clarke  ext. 2360</t>
  </si>
  <si>
    <t xml:space="preserve">Contact: Steve Sprason   ext. 2802 </t>
  </si>
  <si>
    <t>Contact: John Copley   ext. 2386</t>
  </si>
  <si>
    <t>Contact: Ian Brooke ext. 2705</t>
  </si>
  <si>
    <t xml:space="preserve">                       Contact: Graham Bourton  ext.  3634</t>
  </si>
  <si>
    <t>Community Development</t>
  </si>
  <si>
    <t xml:space="preserve">                       Contact: Richard Adams  ext. </t>
  </si>
  <si>
    <t xml:space="preserve">Contact: J Lubbock   ext.2218 </t>
  </si>
  <si>
    <t>Contact: Helen Bishop  ext.2233</t>
  </si>
  <si>
    <t>Contact: Nigel Kennedy  ext.2708</t>
  </si>
  <si>
    <t>Contact: Simon Howick  ext. 2547</t>
  </si>
  <si>
    <t xml:space="preserve">Contact: Jeremy Thomas  ext. </t>
  </si>
  <si>
    <t>Contact: Helen Bishop  ext. 2290</t>
  </si>
  <si>
    <t>Corporate &amp; Democratic Core (CDC)</t>
  </si>
  <si>
    <t>Contact: Anna Winship  ext. 2517</t>
  </si>
  <si>
    <t>Item 8 Interest Receivable</t>
  </si>
  <si>
    <t>Council Tax Freeze Grant</t>
  </si>
  <si>
    <t>Contact: Adrain Wood  ext. 2619</t>
  </si>
  <si>
    <t>% Total Variance YTD</t>
  </si>
  <si>
    <t>Mvt To/From Ear-Marked Reserves</t>
  </si>
  <si>
    <t>S41</t>
  </si>
  <si>
    <t>Profiled Budget YTD</t>
  </si>
  <si>
    <t xml:space="preserve"> Total Variance</t>
  </si>
  <si>
    <t>Contact: Peter McQuitty   ext. 2780</t>
  </si>
  <si>
    <t>GF Outturn Report - Comments (as @ Q1 - 30th June, 2013)</t>
  </si>
  <si>
    <t>Outturn Variance @ 30th June,2013             £'000</t>
  </si>
  <si>
    <t>Variance at 30th June, 2013          £'000</t>
  </si>
  <si>
    <t>GF Outturn Report  13/14  @ Q1 - 30th June, 2013</t>
  </si>
  <si>
    <t>Oxfordshire Total Refit</t>
  </si>
  <si>
    <t>IT Lagan post funding (1yr)</t>
  </si>
  <si>
    <t>PSL budget mvt to Housing</t>
  </si>
  <si>
    <t>Projected Outturn @ Q1 30th June,2013</t>
  </si>
  <si>
    <t>% Budget Spent to Q1 30th June,2013</t>
  </si>
  <si>
    <t>Law &amp; Governance is forecasing a break-even outturn position.</t>
  </si>
  <si>
    <t>Outturn forecast is a break-even position. YTD underspend of £18k reflects receipt of Individual Electoral Registration grant (£8k) in advance of related expenditure and low first quarter expenditure against certain budgets to due profiles of council meetings and civic events.</t>
  </si>
  <si>
    <t>Outturn forecast is a break-even position. YTD overspend of £12k reflects P2P project costs of £14k which will be financed from ear-marked reserves.</t>
  </si>
  <si>
    <t>Finance is forecasing a break-even outturn position.</t>
  </si>
  <si>
    <t>Outturn forecast is a break-even position. YTD underspend of £85k reflects income received in advance in several areas including grants received of delivering activities in the Sports Development Team (-£18k), property rental in parks (-£23k)  and some one-off sources income in Parks.
In additon the Ward Members and Youth Ambiton budgets are showing low year to date spend. 
Budget profiles will be adjusted to reflect this position.</t>
  </si>
  <si>
    <t xml:space="preserve">There are much tighter arrangements regarding financial management in HR/FM now. I recently met with budget managers to go through in detail their assessment of budgets, transactions and expected outturn, so lots of attention is being given. I will repeat this detailed review on a quarterly basis, they are giving much more frequent detailed attention. In terms of year end projection, we are doing everything possible to influence a more positive outcome.  A £100k pressure at outturn would represent a 66% improvement over the previous year. None of these pressures are avoidable but it is hoped that opportunities taken in other areas will deliver a much improved budget position than last year. The vending machine contract (30k pressure) is a final payment so will be off the books next year. The consultant (8k pressure) has one more day to work prior to the new appointee commencing.  The cafe income (24k pressure) was a necessary conession to get the facility back up and running after the Ambassador disasater - with th enew company Lemon Zest investing significantly themselves despite a short term contract (12 months) and we will gear up for a new arrangement commencing next April. Short term capital investment has been necessary for pool cars (11k pressure) to centralise the fleet (without budget) and the post room income (27k pressure)  is being tackled so far as is possible in the difficult climate of  reducing need for their services and savings being achieved in other departments on printing, which adversely affects this budget. 
</t>
  </si>
  <si>
    <t>Outturn Variance</t>
  </si>
  <si>
    <r>
      <t>When further work is done on spend profiles for Q1, the current projection is to be on budget. However there are a couple of issues which needs to be addressed - These are an income saving of £22.5k related to</t>
    </r>
    <r>
      <rPr>
        <b/>
        <sz val="10"/>
        <rFont val="Arial"/>
        <family val="2"/>
      </rPr>
      <t xml:space="preserve"> Poster boards</t>
    </r>
    <r>
      <rPr>
        <sz val="10"/>
        <rFont val="Arial"/>
        <family val="2"/>
      </rPr>
      <t xml:space="preserve"> for which an unspent expenditure budget in 12/13 was not approved for carry forward into 13/14 and thus no additional income can be generated until further investment occurs (Income levels depend on the boards being maintained - the budget not approved for Carry forward was for maintenance). Also there has recently been a</t>
    </r>
    <r>
      <rPr>
        <b/>
        <sz val="10"/>
        <rFont val="Arial"/>
        <family val="2"/>
      </rPr>
      <t xml:space="preserve"> loan made to Oxford Inspires</t>
    </r>
    <r>
      <rPr>
        <sz val="10"/>
        <rFont val="Arial"/>
        <family val="2"/>
      </rPr>
      <t xml:space="preserve"> for £54k for a VAT issue related to the 12/13 Tree of Light event,  which is to be paid back over a 10 year period. The repayments due in the agreement for 13/14 are £6k, so the pressure currently is projected to be £48k.</t>
    </r>
  </si>
  <si>
    <t>The Culture team's variance is adverse by +£55k which is mainly due to additional spend for an advance to Oxford Inspires to help with a VAT issue on the tree of light project and additional Museum salary costs for staff who have moved from HR &amp; facilities to PC&amp;C for which budget virements are tio be agreed and in place for next months report. Within Policy &amp; Partnerships there is currently an underspend of (-£36k) due to on further work required on the spend profile for the Educational attainment project.</t>
  </si>
  <si>
    <t>The figures now incorporate the Community Development areas which are now part of ED as part of the lastest Restructure. This includes Community Safety areas Community Response, Anti-social behaviour and Crime Strategy. Although there is now a large peice of work required to re-algin the Salary budgets to the new sturcutre, the overall variance to date is minimal. However this is made up of various items. Within Env health team, there is an overspend of +£72k, which is predominantly made up of an overspend of +£49k within the HIA (Capital Programme) team (some costs are to be capitalised). Env Sustainability team is favourable by (-£39k) primarily due to an outstanding 12/13 year-end accrual (-£13k) and some further work required on profiling Carbon Mgt spend (-£16k) . Env Protectiion is also favourable (-£38k) due to favourable balances on Taxi Licensing (-£25k) and underspends to date on the Out of Hours budget (-£13k). The ED Management team is currently underpsent by (-£20k) due to vacant posts (Team Leaders) not having all been recruited to. The recruitment process for the Restructure is still on-going.</t>
  </si>
  <si>
    <t>Current projection is to be on budget.</t>
  </si>
  <si>
    <t>Variance to date is due to awaiting for further spend profiles within Supplies &amp; Services of recently approved projects</t>
  </si>
  <si>
    <t>Current projection is to be on budget</t>
  </si>
  <si>
    <r>
      <t xml:space="preserve">Current variance is due to - </t>
    </r>
    <r>
      <rPr>
        <b/>
        <sz val="10"/>
        <rFont val="Arial"/>
        <family val="2"/>
      </rPr>
      <t>Contracts &amp; Procurment (+£3.5k)</t>
    </r>
    <r>
      <rPr>
        <sz val="10"/>
        <rFont val="Arial"/>
        <family val="2"/>
      </rPr>
      <t>;  Underachievement to date on against the Procurment income profile. B</t>
    </r>
    <r>
      <rPr>
        <b/>
        <sz val="10"/>
        <rFont val="Arial"/>
        <family val="2"/>
      </rPr>
      <t>usiness Improvement &amp; Performance (-£4.7k)</t>
    </r>
    <r>
      <rPr>
        <sz val="10"/>
        <rFont val="Arial"/>
        <family val="2"/>
      </rPr>
      <t xml:space="preserve"> - Variance due to a vacant post as current post holder is seconded to another service area. </t>
    </r>
    <r>
      <rPr>
        <b/>
        <sz val="10"/>
        <rFont val="Arial"/>
        <family val="2"/>
      </rPr>
      <t>Technology (-£24.8k);</t>
    </r>
    <r>
      <rPr>
        <sz val="10"/>
        <rFont val="Arial"/>
        <family val="2"/>
      </rPr>
      <t xml:space="preserve"> - variance to date is due to an BT Credit received for a ceased line for £22.5k.</t>
    </r>
  </si>
  <si>
    <t>Year to date variance is being caused mainly from the Additional spend on consultants and the vending contract, along with the underachivement of income in the post room, these have all been flagged as year end pressures.  Work is being completed to in Facilities to recharge out costs this will reduce the year to date variance.</t>
  </si>
  <si>
    <t xml:space="preserve">The net position on Customer Services includes an adverse variance against the profiled expenditure budget of £38k due to expenditure on the Universal credits project, and an adverse variance of £14k on the DPP, an invoice will be raised for these costs .  The additional income against the profile budget  to the end of June is £102k this is additional grant for HB &amp; CT New burden grants, in year budgets will be set up for this in due course. </t>
  </si>
  <si>
    <t>Efficiencies of £100K will not be achieved in 2013/14 but will be mitigated by income from Commercial Properties. This is largley attributable to a favourable rent rent expected for 1-3 George Street</t>
  </si>
  <si>
    <t xml:space="preserve">Direct Services have made a solid start to the year, with External works continuing to be successfully won.
The budgetary impact of the restructures took effect from the 1st June 2013 which has seen a reduction of 3 posts and the £100k saving identified for 2013/14 will be achieved. 
Year to date position £125k Favourable
Non-Domestic rates are causing a £100k pressure, Rent at the Horspath Road Depot the first quarter has been paid giving rise to a £29k pressure.  An Internal income pressure identified during the Motor Transport Service Review adds a pressure of £46k.  These pressures are currently being mitigated by Vacancies and Pensions £100K, a successful Motor Transport auction income overachievement of £50k, Additional Car parking Income due to implementation of Credit/Debit Card Machines alongside little resistance to increased charges in the region of £50k.  In addition Streetscence have undertaken additional work to the value of £100k (gross). 
Pressure area’s identified full year impact
Non-Domestic Rates - £100k
Rent – Horspath Road Depot potential pressure £116K if depot lease not purchased.
Internal income pressure identified during Motor Transport Service Review - £185k
Potential Mitigations full year impact
Vacancies and Pensions £(200)k underspend
Successful Motor Transport Auction additional £(50)k income
Additional Car parking Income due to implementation of Credit/Debit Card Machines alongside little resistance to increased charges in the region of £(50)k
Streetscene Service have won additional works to the value of £100k (gross) which has increased the net contribution made by this service.
</t>
  </si>
  <si>
    <t>Two fixed term Surveyor Posts to be funded from existing salaries budget and funding held in Capital Grants Receipts in Advance. Pending approval from Council</t>
  </si>
  <si>
    <t>Income from Building Control Fees in forecast to be £40K short of the budgeted target. Additional pressures are additional fixed term posts and consultants fees which will be funded from Reserves and Capital grants Receipts in Advance pending approval from Council</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</si>
</sst>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_ ;[Red]\-#,##0.00\ "/>
    <numFmt numFmtId="175" formatCode="#,##0_ ;[Red]\-#,##0\ "/>
    <numFmt numFmtId="176" formatCode="&quot;&quot;#,##0.00_);[Red]\(&quot;&quot;#,##0.00\)"/>
    <numFmt numFmtId="177" formatCode="_-* #,##0_-;\-* #,##0_-;_-* &quot;-&quot;??_-;_-@_-"/>
    <numFmt numFmtId="178" formatCode="#,##0.0_ ;[Red]\-#,##0.0\ "/>
    <numFmt numFmtId="179" formatCode="#,##0.00_);[Red]\(#,##0.00\)"/>
    <numFmt numFmtId="180" formatCode="#,##0_);[Red]\(#,##0\)"/>
    <numFmt numFmtId="181" formatCode="#,###,;[Red]\(#,###,\)"/>
    <numFmt numFmtId="182" formatCode="0%;[Red]\(0%\)"/>
    <numFmt numFmtId="183" formatCode="#,;[Red]\(#,\)"/>
    <numFmt numFmtId="184" formatCode="#,###%;[Red]\(#,###\)%"/>
    <numFmt numFmtId="185" formatCode="#,##0;[Red]\(#,##0\)"/>
    <numFmt numFmtId="186" formatCode="#,;\(#,\)"/>
    <numFmt numFmtId="187" formatCode="0.000000000000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70">
    <font>
      <sz val="10"/>
      <name val="Arial"/>
      <family val="0"/>
    </font>
    <font>
      <b/>
      <sz val="10"/>
      <name val="Arial"/>
      <family val="2"/>
    </font>
    <font>
      <b/>
      <i/>
      <sz val="10"/>
      <name val="Arial"/>
      <family val="2"/>
    </font>
    <font>
      <sz val="8"/>
      <name val="Arial"/>
      <family val="2"/>
    </font>
    <font>
      <b/>
      <sz val="10"/>
      <color indexed="20"/>
      <name val="Arial"/>
      <family val="2"/>
    </font>
    <font>
      <sz val="10"/>
      <color indexed="12"/>
      <name val="Arial"/>
      <family val="2"/>
    </font>
    <font>
      <sz val="10"/>
      <color indexed="9"/>
      <name val="Arial"/>
      <family val="2"/>
    </font>
    <font>
      <sz val="10"/>
      <color indexed="10"/>
      <name val="Arial"/>
      <family val="2"/>
    </font>
    <font>
      <b/>
      <sz val="10"/>
      <color indexed="9"/>
      <name val="Arial"/>
      <family val="2"/>
    </font>
    <font>
      <u val="single"/>
      <sz val="10"/>
      <color indexed="12"/>
      <name val="Arial"/>
      <family val="2"/>
    </font>
    <font>
      <u val="single"/>
      <sz val="10"/>
      <color indexed="36"/>
      <name val="Arial"/>
      <family val="2"/>
    </font>
    <font>
      <sz val="10"/>
      <color indexed="16"/>
      <name val="Arial"/>
      <family val="2"/>
    </font>
    <font>
      <sz val="9"/>
      <color indexed="16"/>
      <name val="Arial"/>
      <family val="2"/>
    </font>
    <font>
      <sz val="10"/>
      <color indexed="61"/>
      <name val="Arial"/>
      <family val="2"/>
    </font>
    <font>
      <sz val="10"/>
      <color indexed="60"/>
      <name val="Arial"/>
      <family val="2"/>
    </font>
    <font>
      <b/>
      <u val="single"/>
      <sz val="10"/>
      <name val="Arial"/>
      <family val="2"/>
    </font>
    <font>
      <b/>
      <u val="single"/>
      <sz val="18"/>
      <name val="Calibri"/>
      <family val="2"/>
    </font>
    <font>
      <b/>
      <u val="single"/>
      <sz val="16"/>
      <name val="Arial"/>
      <family val="2"/>
    </font>
    <font>
      <b/>
      <u val="single"/>
      <sz val="14"/>
      <name val="Arial"/>
      <family val="2"/>
    </font>
    <font>
      <b/>
      <sz val="18"/>
      <name val="Calibri"/>
      <family val="2"/>
    </font>
    <font>
      <b/>
      <sz val="9"/>
      <name val="Calibri"/>
      <family val="2"/>
    </font>
    <font>
      <b/>
      <u val="single"/>
      <sz val="16"/>
      <name val="Calibri"/>
      <family val="2"/>
    </font>
    <font>
      <b/>
      <sz val="10"/>
      <name val="Calibri"/>
      <family val="2"/>
    </font>
    <font>
      <b/>
      <u val="single"/>
      <sz val="10"/>
      <name val="Calibri"/>
      <family val="2"/>
    </font>
    <font>
      <sz val="10"/>
      <name val="Calibri"/>
      <family val="2"/>
    </font>
    <font>
      <b/>
      <sz val="14"/>
      <name val="Calibri"/>
      <family val="2"/>
    </font>
    <font>
      <b/>
      <sz val="12"/>
      <name val="Arial"/>
      <family val="2"/>
    </font>
    <font>
      <sz val="11"/>
      <name val="Calibri"/>
      <family val="2"/>
    </font>
    <font>
      <sz val="11"/>
      <color indexed="9"/>
      <name val="Calibri"/>
      <family val="2"/>
    </font>
    <font>
      <b/>
      <sz val="11"/>
      <name val="Calibri"/>
      <family val="2"/>
    </font>
    <font>
      <i/>
      <sz val="10"/>
      <name val="Arial"/>
      <family val="2"/>
    </font>
    <font>
      <sz val="11"/>
      <name val="Arial"/>
      <family val="2"/>
    </font>
    <font>
      <b/>
      <sz val="14"/>
      <name val="Arial"/>
      <family val="2"/>
    </font>
    <font>
      <sz val="11"/>
      <color indexed="8"/>
      <name val="Arial"/>
      <family val="2"/>
    </font>
    <font>
      <sz val="9"/>
      <name val="Tahoma"/>
      <family val="2"/>
    </font>
    <font>
      <b/>
      <sz val="9"/>
      <name val="Tahoma"/>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medium"/>
      <right style="thin"/>
      <top style="medium"/>
      <bottom/>
    </border>
    <border>
      <left style="thin"/>
      <right style="medium"/>
      <top/>
      <bottom/>
    </border>
    <border>
      <left style="medium"/>
      <right/>
      <top/>
      <bottom/>
    </border>
    <border>
      <left style="medium"/>
      <right style="thin"/>
      <top/>
      <bottom/>
    </border>
    <border>
      <left style="medium"/>
      <right/>
      <top style="thin"/>
      <bottom style="double"/>
    </border>
    <border>
      <left style="medium"/>
      <right style="thin"/>
      <top style="thin"/>
      <bottom style="double"/>
    </border>
    <border>
      <left style="thin"/>
      <right style="thin"/>
      <top style="thin"/>
      <bottom style="double"/>
    </border>
    <border>
      <left/>
      <right style="thin"/>
      <top style="thin"/>
      <bottom style="double"/>
    </border>
    <border>
      <left style="thin"/>
      <right style="medium"/>
      <top style="thin"/>
      <bottom style="double"/>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bottom/>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medium"/>
      <right style="medium"/>
      <top/>
      <bottom/>
    </border>
    <border>
      <left style="medium"/>
      <right style="medium"/>
      <top style="dashed"/>
      <bottom/>
    </border>
    <border>
      <left/>
      <right/>
      <top style="dashed"/>
      <bottom/>
    </border>
    <border>
      <left style="medium"/>
      <right style="medium"/>
      <top/>
      <bottom style="dashed"/>
    </border>
    <border>
      <left style="medium"/>
      <right style="medium"/>
      <top style="thin"/>
      <bottom style="medium"/>
    </border>
    <border>
      <left style="medium"/>
      <right style="medium"/>
      <top style="dotted"/>
      <bottom style="dotted"/>
    </border>
    <border>
      <left style="medium"/>
      <right style="medium"/>
      <top/>
      <bottom style="medium"/>
    </border>
    <border>
      <left style="medium"/>
      <right/>
      <top style="dashed"/>
      <bottom/>
    </border>
    <border>
      <left/>
      <right style="medium"/>
      <top style="dashed"/>
      <bottom/>
    </border>
    <border>
      <left style="medium"/>
      <right style="medium"/>
      <top/>
      <bottom style="dotted"/>
    </border>
    <border>
      <left/>
      <right/>
      <top/>
      <bottom style="dotted"/>
    </border>
    <border>
      <left style="medium"/>
      <right/>
      <top/>
      <bottom style="dashed"/>
    </border>
    <border>
      <left/>
      <right/>
      <top/>
      <bottom style="dashed"/>
    </border>
    <border>
      <left style="medium"/>
      <right/>
      <top style="medium"/>
      <bottom style="medium"/>
    </border>
    <border>
      <left/>
      <right style="medium"/>
      <top style="medium"/>
      <bottom style="medium"/>
    </border>
    <border>
      <left>
        <color indexed="63"/>
      </left>
      <right style="medium"/>
      <top style="thin"/>
      <bottom style="double"/>
    </border>
    <border>
      <left>
        <color indexed="63"/>
      </left>
      <right style="medium"/>
      <top style="thin"/>
      <bottom style="medium"/>
    </border>
    <border>
      <left style="thin"/>
      <right>
        <color indexed="63"/>
      </right>
      <top style="thin"/>
      <bottom style="double"/>
    </border>
    <border>
      <left style="medium"/>
      <right style="medium"/>
      <top style="thin"/>
      <bottom style="double"/>
    </border>
    <border>
      <left style="thin"/>
      <right style="medium"/>
      <top>
        <color indexed="63"/>
      </top>
      <bottom style="thin"/>
    </border>
    <border>
      <left style="thin"/>
      <right style="medium"/>
      <top style="medium"/>
      <bottom/>
    </border>
    <border>
      <left style="thin"/>
      <right style="thin"/>
      <top/>
      <bottom style="medium"/>
    </border>
    <border>
      <left style="thin"/>
      <right style="thin"/>
      <top style="medium"/>
      <bottom/>
    </border>
    <border>
      <left>
        <color indexed="63"/>
      </left>
      <right style="thin"/>
      <top style="thin"/>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8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175" fontId="0" fillId="0" borderId="0" xfId="0" applyNumberFormat="1" applyAlignment="1">
      <alignment/>
    </xf>
    <xf numFmtId="175"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14" fontId="1" fillId="0" borderId="0" xfId="0" applyNumberFormat="1" applyFont="1" applyAlignment="1">
      <alignment horizontal="left"/>
    </xf>
    <xf numFmtId="14" fontId="1" fillId="0" borderId="0" xfId="0" applyNumberFormat="1" applyFont="1" applyAlignment="1">
      <alignment horizontal="right"/>
    </xf>
    <xf numFmtId="0" fontId="7" fillId="0" borderId="0" xfId="0" applyFont="1" applyAlignment="1">
      <alignment/>
    </xf>
    <xf numFmtId="0" fontId="1" fillId="0" borderId="0" xfId="0" applyFont="1" applyAlignment="1">
      <alignment vertical="top"/>
    </xf>
    <xf numFmtId="180" fontId="0" fillId="0" borderId="0" xfId="0" applyNumberFormat="1" applyAlignment="1">
      <alignment/>
    </xf>
    <xf numFmtId="180" fontId="3" fillId="0" borderId="0" xfId="0" applyNumberFormat="1" applyFont="1" applyAlignment="1">
      <alignment/>
    </xf>
    <xf numFmtId="180" fontId="0" fillId="0" borderId="0" xfId="0" applyNumberFormat="1" applyAlignment="1">
      <alignment horizontal="left"/>
    </xf>
    <xf numFmtId="180" fontId="1" fillId="0" borderId="0" xfId="0" applyNumberFormat="1" applyFont="1" applyAlignment="1">
      <alignment horizontal="center"/>
    </xf>
    <xf numFmtId="180" fontId="6" fillId="0" borderId="0" xfId="0" applyNumberFormat="1" applyFont="1" applyAlignment="1">
      <alignment/>
    </xf>
    <xf numFmtId="180" fontId="1" fillId="0" borderId="0" xfId="0" applyNumberFormat="1" applyFont="1" applyAlignment="1">
      <alignment vertical="top" wrapText="1"/>
    </xf>
    <xf numFmtId="180" fontId="1" fillId="0" borderId="0" xfId="0" applyNumberFormat="1" applyFont="1" applyBorder="1" applyAlignment="1">
      <alignment horizontal="center" vertical="top" wrapText="1"/>
    </xf>
    <xf numFmtId="180" fontId="1" fillId="0" borderId="0" xfId="0" applyNumberFormat="1" applyFont="1" applyAlignment="1">
      <alignment horizontal="center" vertical="top" wrapText="1"/>
    </xf>
    <xf numFmtId="180" fontId="0" fillId="0" borderId="0" xfId="0" applyNumberFormat="1" applyBorder="1" applyAlignment="1">
      <alignment/>
    </xf>
    <xf numFmtId="180" fontId="2" fillId="0" borderId="0" xfId="0" applyNumberFormat="1" applyFont="1" applyAlignment="1">
      <alignment/>
    </xf>
    <xf numFmtId="180" fontId="2" fillId="0" borderId="0" xfId="0" applyNumberFormat="1" applyFont="1" applyBorder="1" applyAlignment="1">
      <alignment/>
    </xf>
    <xf numFmtId="180" fontId="1" fillId="0" borderId="0" xfId="0" applyNumberFormat="1" applyFont="1" applyBorder="1" applyAlignment="1">
      <alignment/>
    </xf>
    <xf numFmtId="0" fontId="0" fillId="0" borderId="0" xfId="0" applyFont="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10" xfId="0" applyNumberFormat="1" applyBorder="1" applyAlignment="1">
      <alignment/>
    </xf>
    <xf numFmtId="180" fontId="1" fillId="0" borderId="11" xfId="0" applyNumberFormat="1" applyFont="1" applyBorder="1" applyAlignment="1">
      <alignment horizontal="center" vertical="top" wrapText="1"/>
    </xf>
    <xf numFmtId="180" fontId="0" fillId="0" borderId="11" xfId="0" applyNumberFormat="1" applyBorder="1" applyAlignment="1">
      <alignment/>
    </xf>
    <xf numFmtId="180" fontId="0" fillId="0" borderId="11" xfId="0" applyNumberFormat="1" applyFont="1" applyBorder="1" applyAlignment="1">
      <alignment/>
    </xf>
    <xf numFmtId="180" fontId="1" fillId="0" borderId="12" xfId="0" applyNumberFormat="1" applyFont="1" applyBorder="1" applyAlignment="1">
      <alignment horizontal="center" vertical="top" wrapText="1"/>
    </xf>
    <xf numFmtId="180" fontId="1" fillId="0" borderId="13" xfId="0" applyNumberFormat="1" applyFont="1" applyBorder="1" applyAlignment="1">
      <alignment horizontal="center" vertical="top" wrapText="1"/>
    </xf>
    <xf numFmtId="180" fontId="0" fillId="0" borderId="12" xfId="0" applyNumberFormat="1" applyBorder="1" applyAlignment="1">
      <alignment/>
    </xf>
    <xf numFmtId="180" fontId="0" fillId="0" borderId="13" xfId="0" applyNumberFormat="1" applyBorder="1" applyAlignment="1">
      <alignment/>
    </xf>
    <xf numFmtId="180" fontId="0" fillId="0" borderId="12" xfId="0" applyNumberFormat="1" applyFont="1" applyBorder="1" applyAlignment="1">
      <alignment/>
    </xf>
    <xf numFmtId="180" fontId="0" fillId="0" borderId="13" xfId="0" applyNumberFormat="1" applyFont="1" applyBorder="1" applyAlignment="1">
      <alignment/>
    </xf>
    <xf numFmtId="180" fontId="1" fillId="0" borderId="10" xfId="0" applyNumberFormat="1" applyFont="1" applyBorder="1" applyAlignment="1">
      <alignment horizontal="center"/>
    </xf>
    <xf numFmtId="0" fontId="6" fillId="0" borderId="0" xfId="0" applyFont="1" applyAlignment="1">
      <alignment/>
    </xf>
    <xf numFmtId="180" fontId="6" fillId="0" borderId="0" xfId="0" applyNumberFormat="1" applyFont="1" applyFill="1" applyBorder="1" applyAlignment="1">
      <alignment/>
    </xf>
    <xf numFmtId="180" fontId="1" fillId="0" borderId="11" xfId="0" applyNumberFormat="1" applyFont="1" applyBorder="1" applyAlignment="1">
      <alignment vertical="top"/>
    </xf>
    <xf numFmtId="180" fontId="1" fillId="0" borderId="0" xfId="0" applyNumberFormat="1" applyFont="1" applyAlignment="1">
      <alignment vertical="top"/>
    </xf>
    <xf numFmtId="180" fontId="1" fillId="0" borderId="12" xfId="0" applyNumberFormat="1" applyFont="1" applyBorder="1" applyAlignment="1">
      <alignment vertical="top"/>
    </xf>
    <xf numFmtId="180" fontId="1" fillId="0" borderId="0" xfId="0" applyNumberFormat="1" applyFont="1" applyBorder="1" applyAlignment="1">
      <alignment vertical="top"/>
    </xf>
    <xf numFmtId="180" fontId="1" fillId="0" borderId="13" xfId="0" applyNumberFormat="1" applyFont="1" applyBorder="1" applyAlignment="1">
      <alignment vertical="top"/>
    </xf>
    <xf numFmtId="180" fontId="0" fillId="33" borderId="0" xfId="0" applyNumberFormat="1" applyFill="1" applyAlignment="1">
      <alignment/>
    </xf>
    <xf numFmtId="0" fontId="0" fillId="0" borderId="0" xfId="0" applyFill="1" applyAlignment="1">
      <alignment/>
    </xf>
    <xf numFmtId="180" fontId="0" fillId="0" borderId="0" xfId="0" applyNumberFormat="1" applyFill="1" applyAlignment="1">
      <alignment/>
    </xf>
    <xf numFmtId="175" fontId="0" fillId="0" borderId="0" xfId="0" applyNumberFormat="1" applyFill="1" applyAlignment="1">
      <alignment/>
    </xf>
    <xf numFmtId="175" fontId="3" fillId="0" borderId="0" xfId="0" applyNumberFormat="1" applyFont="1" applyFill="1" applyAlignment="1">
      <alignment/>
    </xf>
    <xf numFmtId="180" fontId="3" fillId="0" borderId="0" xfId="0" applyNumberFormat="1" applyFont="1" applyFill="1" applyAlignment="1">
      <alignment/>
    </xf>
    <xf numFmtId="180" fontId="0" fillId="0" borderId="0" xfId="0" applyNumberFormat="1" applyFill="1" applyAlignment="1">
      <alignment horizontal="left"/>
    </xf>
    <xf numFmtId="180" fontId="0" fillId="0" borderId="11" xfId="0" applyNumberFormat="1" applyFill="1" applyBorder="1" applyAlignment="1">
      <alignment/>
    </xf>
    <xf numFmtId="180" fontId="0" fillId="0" borderId="12" xfId="0" applyNumberFormat="1" applyFill="1" applyBorder="1" applyAlignment="1">
      <alignment/>
    </xf>
    <xf numFmtId="180" fontId="0" fillId="0" borderId="0" xfId="0" applyNumberFormat="1" applyFill="1" applyBorder="1" applyAlignment="1">
      <alignment/>
    </xf>
    <xf numFmtId="180" fontId="0" fillId="0" borderId="13" xfId="0" applyNumberFormat="1" applyFill="1" applyBorder="1" applyAlignment="1">
      <alignment/>
    </xf>
    <xf numFmtId="0" fontId="0" fillId="0" borderId="0" xfId="0" applyFont="1" applyFill="1" applyAlignment="1">
      <alignment/>
    </xf>
    <xf numFmtId="180" fontId="0" fillId="0" borderId="11" xfId="0" applyNumberFormat="1" applyFont="1" applyFill="1" applyBorder="1" applyAlignment="1">
      <alignment/>
    </xf>
    <xf numFmtId="180" fontId="0" fillId="0" borderId="0" xfId="0" applyNumberFormat="1" applyFont="1" applyFill="1" applyAlignment="1">
      <alignment/>
    </xf>
    <xf numFmtId="180" fontId="0" fillId="0" borderId="12" xfId="0" applyNumberFormat="1" applyFont="1" applyFill="1" applyBorder="1" applyAlignment="1">
      <alignment/>
    </xf>
    <xf numFmtId="180" fontId="0" fillId="0" borderId="0" xfId="0" applyNumberFormat="1" applyFont="1" applyFill="1" applyBorder="1" applyAlignment="1">
      <alignment/>
    </xf>
    <xf numFmtId="180" fontId="0" fillId="0" borderId="13" xfId="0" applyNumberFormat="1" applyFont="1" applyFill="1" applyBorder="1" applyAlignment="1">
      <alignment/>
    </xf>
    <xf numFmtId="0" fontId="8" fillId="0" borderId="0" xfId="0" applyFont="1" applyFill="1" applyAlignment="1">
      <alignment/>
    </xf>
    <xf numFmtId="0" fontId="6" fillId="0" borderId="0" xfId="0" applyFont="1" applyFill="1" applyAlignment="1">
      <alignment/>
    </xf>
    <xf numFmtId="0" fontId="0" fillId="0" borderId="0" xfId="0" applyNumberFormat="1" applyFont="1" applyFill="1" applyBorder="1" applyAlignment="1" quotePrefix="1">
      <alignment horizontal="center" vertical="top"/>
    </xf>
    <xf numFmtId="180" fontId="11" fillId="0" borderId="0" xfId="0" applyNumberFormat="1" applyFont="1" applyAlignment="1">
      <alignment/>
    </xf>
    <xf numFmtId="0" fontId="12" fillId="0" borderId="0" xfId="0" applyFont="1" applyFill="1" applyAlignment="1">
      <alignment/>
    </xf>
    <xf numFmtId="175" fontId="12" fillId="0" borderId="0" xfId="0" applyNumberFormat="1" applyFont="1" applyFill="1" applyAlignment="1">
      <alignment/>
    </xf>
    <xf numFmtId="0" fontId="0" fillId="0" borderId="0" xfId="0" applyNumberFormat="1" applyAlignment="1">
      <alignment/>
    </xf>
    <xf numFmtId="0" fontId="0" fillId="0" borderId="0" xfId="0" applyBorder="1" applyAlignment="1">
      <alignment/>
    </xf>
    <xf numFmtId="0" fontId="1" fillId="0" borderId="0" xfId="0" applyFont="1" applyBorder="1" applyAlignment="1">
      <alignment vertical="top"/>
    </xf>
    <xf numFmtId="0" fontId="0" fillId="0" borderId="0" xfId="0" applyFont="1"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Font="1" applyFill="1" applyBorder="1" applyAlignment="1">
      <alignment/>
    </xf>
    <xf numFmtId="14" fontId="0" fillId="0" borderId="0" xfId="0" applyNumberFormat="1" applyAlignment="1">
      <alignment/>
    </xf>
    <xf numFmtId="0" fontId="6" fillId="0" borderId="0" xfId="0" applyNumberFormat="1" applyFont="1" applyAlignment="1">
      <alignment/>
    </xf>
    <xf numFmtId="0" fontId="13" fillId="0" borderId="0" xfId="0" applyFont="1" applyAlignment="1">
      <alignment/>
    </xf>
    <xf numFmtId="180" fontId="0" fillId="34" borderId="0" xfId="0" applyNumberFormat="1" applyFill="1" applyAlignment="1">
      <alignment/>
    </xf>
    <xf numFmtId="0" fontId="14" fillId="0" borderId="0" xfId="0" applyFont="1" applyFill="1" applyAlignment="1">
      <alignment/>
    </xf>
    <xf numFmtId="0" fontId="11" fillId="0" borderId="0" xfId="0" applyFont="1" applyFill="1" applyAlignment="1">
      <alignment/>
    </xf>
    <xf numFmtId="180" fontId="1" fillId="0" borderId="14" xfId="0" applyNumberFormat="1" applyFont="1" applyBorder="1" applyAlignment="1">
      <alignment/>
    </xf>
    <xf numFmtId="180" fontId="1" fillId="0" borderId="15" xfId="0" applyNumberFormat="1" applyFont="1" applyBorder="1" applyAlignment="1">
      <alignment/>
    </xf>
    <xf numFmtId="180" fontId="1" fillId="0" borderId="16" xfId="0" applyNumberFormat="1" applyFont="1" applyBorder="1" applyAlignment="1">
      <alignment/>
    </xf>
    <xf numFmtId="0" fontId="2" fillId="0" borderId="0" xfId="0" applyFont="1" applyBorder="1" applyAlignment="1">
      <alignment/>
    </xf>
    <xf numFmtId="0" fontId="15" fillId="0" borderId="0" xfId="0" applyFont="1" applyAlignment="1">
      <alignment/>
    </xf>
    <xf numFmtId="175" fontId="0" fillId="0" borderId="0" xfId="0" applyNumberFormat="1" applyBorder="1" applyAlignment="1">
      <alignment/>
    </xf>
    <xf numFmtId="175" fontId="0" fillId="0" borderId="13" xfId="0" applyNumberFormat="1" applyBorder="1" applyAlignment="1">
      <alignment/>
    </xf>
    <xf numFmtId="175" fontId="0" fillId="0" borderId="0" xfId="0" applyNumberFormat="1" applyFont="1" applyBorder="1" applyAlignment="1">
      <alignment/>
    </xf>
    <xf numFmtId="175" fontId="1" fillId="0" borderId="0" xfId="0" applyNumberFormat="1" applyFont="1" applyBorder="1" applyAlignment="1">
      <alignment vertical="top"/>
    </xf>
    <xf numFmtId="175" fontId="0" fillId="0" borderId="0" xfId="0" applyNumberFormat="1" applyFont="1" applyFill="1" applyBorder="1" applyAlignment="1">
      <alignment/>
    </xf>
    <xf numFmtId="0" fontId="1" fillId="0" borderId="0" xfId="0" applyFont="1" applyFill="1" applyAlignment="1">
      <alignment/>
    </xf>
    <xf numFmtId="180" fontId="1" fillId="0" borderId="11" xfId="0" applyNumberFormat="1" applyFont="1" applyFill="1" applyBorder="1" applyAlignment="1">
      <alignment/>
    </xf>
    <xf numFmtId="180" fontId="1" fillId="0" borderId="0" xfId="0" applyNumberFormat="1" applyFont="1" applyFill="1" applyAlignment="1">
      <alignment/>
    </xf>
    <xf numFmtId="180" fontId="1" fillId="0" borderId="12" xfId="0" applyNumberFormat="1" applyFont="1" applyFill="1" applyBorder="1" applyAlignment="1">
      <alignment/>
    </xf>
    <xf numFmtId="180" fontId="1" fillId="0" borderId="0" xfId="0" applyNumberFormat="1" applyFont="1" applyFill="1" applyBorder="1" applyAlignment="1">
      <alignment/>
    </xf>
    <xf numFmtId="180" fontId="1" fillId="0" borderId="13" xfId="0" applyNumberFormat="1" applyFont="1" applyFill="1" applyBorder="1" applyAlignment="1">
      <alignment/>
    </xf>
    <xf numFmtId="175" fontId="1" fillId="0" borderId="0" xfId="0" applyNumberFormat="1" applyFont="1" applyFill="1" applyBorder="1" applyAlignment="1">
      <alignment/>
    </xf>
    <xf numFmtId="0" fontId="1" fillId="0" borderId="0" xfId="0" applyFont="1" applyBorder="1" applyAlignment="1">
      <alignment vertical="top" wrapText="1"/>
    </xf>
    <xf numFmtId="180" fontId="1" fillId="0" borderId="0" xfId="0" applyNumberFormat="1" applyFont="1" applyBorder="1" applyAlignment="1">
      <alignment vertical="top" wrapText="1"/>
    </xf>
    <xf numFmtId="180" fontId="1" fillId="0" borderId="15" xfId="0" applyNumberFormat="1" applyFont="1" applyBorder="1" applyAlignment="1">
      <alignment vertical="top"/>
    </xf>
    <xf numFmtId="0" fontId="1" fillId="0" borderId="0" xfId="0" applyFont="1" applyFill="1" applyBorder="1" applyAlignment="1">
      <alignment/>
    </xf>
    <xf numFmtId="0" fontId="0" fillId="0" borderId="17" xfId="0" applyBorder="1" applyAlignment="1">
      <alignment vertical="center"/>
    </xf>
    <xf numFmtId="180" fontId="1" fillId="0" borderId="17" xfId="0" applyNumberFormat="1"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180" fontId="2" fillId="0" borderId="0" xfId="0" applyNumberFormat="1" applyFont="1" applyBorder="1" applyAlignment="1">
      <alignment vertical="center"/>
    </xf>
    <xf numFmtId="180" fontId="0" fillId="0" borderId="0" xfId="0" applyNumberFormat="1" applyBorder="1" applyAlignment="1">
      <alignment vertical="center"/>
    </xf>
    <xf numFmtId="180" fontId="1" fillId="35" borderId="15" xfId="0" applyNumberFormat="1" applyFont="1" applyFill="1" applyBorder="1" applyAlignment="1">
      <alignment/>
    </xf>
    <xf numFmtId="0" fontId="6" fillId="0" borderId="12" xfId="0" applyFont="1" applyBorder="1" applyAlignment="1">
      <alignment/>
    </xf>
    <xf numFmtId="180" fontId="1" fillId="0" borderId="13" xfId="0" applyNumberFormat="1" applyFont="1" applyBorder="1" applyAlignment="1">
      <alignment vertical="center"/>
    </xf>
    <xf numFmtId="180" fontId="6" fillId="0" borderId="0" xfId="0" applyNumberFormat="1" applyFont="1" applyFill="1" applyBorder="1" applyAlignment="1">
      <alignment vertical="top"/>
    </xf>
    <xf numFmtId="180" fontId="6" fillId="0" borderId="0" xfId="0" applyNumberFormat="1" applyFont="1" applyBorder="1" applyAlignment="1">
      <alignment/>
    </xf>
    <xf numFmtId="180" fontId="6" fillId="0" borderId="12" xfId="0" applyNumberFormat="1" applyFont="1" applyBorder="1" applyAlignment="1">
      <alignment vertical="center"/>
    </xf>
    <xf numFmtId="175" fontId="0" fillId="36" borderId="0" xfId="0" applyNumberFormat="1" applyFill="1" applyBorder="1" applyAlignment="1">
      <alignment/>
    </xf>
    <xf numFmtId="175" fontId="0" fillId="36" borderId="13" xfId="0" applyNumberFormat="1" applyFill="1" applyBorder="1" applyAlignment="1">
      <alignment/>
    </xf>
    <xf numFmtId="175" fontId="0" fillId="36" borderId="0" xfId="0" applyNumberFormat="1" applyFont="1" applyFill="1" applyBorder="1" applyAlignment="1">
      <alignment/>
    </xf>
    <xf numFmtId="175" fontId="1" fillId="36" borderId="0" xfId="0" applyNumberFormat="1" applyFont="1" applyFill="1" applyBorder="1" applyAlignment="1">
      <alignment vertical="top"/>
    </xf>
    <xf numFmtId="180" fontId="1" fillId="36" borderId="0" xfId="0" applyNumberFormat="1" applyFont="1" applyFill="1" applyBorder="1" applyAlignment="1">
      <alignment/>
    </xf>
    <xf numFmtId="175" fontId="1" fillId="36" borderId="0" xfId="0" applyNumberFormat="1" applyFont="1" applyFill="1" applyBorder="1" applyAlignment="1">
      <alignment/>
    </xf>
    <xf numFmtId="175" fontId="0" fillId="36" borderId="0" xfId="0" applyNumberFormat="1" applyFill="1" applyAlignment="1">
      <alignment/>
    </xf>
    <xf numFmtId="180" fontId="0" fillId="36" borderId="0" xfId="0" applyNumberFormat="1" applyFill="1" applyAlignment="1">
      <alignment/>
    </xf>
    <xf numFmtId="180" fontId="1" fillId="36" borderId="0" xfId="0" applyNumberFormat="1" applyFont="1" applyFill="1" applyBorder="1" applyAlignment="1">
      <alignment horizontal="center" vertical="top" wrapText="1"/>
    </xf>
    <xf numFmtId="180" fontId="0" fillId="36" borderId="0" xfId="0" applyNumberFormat="1" applyFill="1" applyBorder="1" applyAlignment="1">
      <alignment/>
    </xf>
    <xf numFmtId="180" fontId="0" fillId="36" borderId="0" xfId="0" applyNumberFormat="1" applyFont="1" applyFill="1" applyBorder="1" applyAlignment="1">
      <alignment/>
    </xf>
    <xf numFmtId="180" fontId="1" fillId="36" borderId="0" xfId="0" applyNumberFormat="1" applyFont="1" applyFill="1" applyBorder="1" applyAlignment="1">
      <alignment vertical="top"/>
    </xf>
    <xf numFmtId="180" fontId="1" fillId="36" borderId="15" xfId="0" applyNumberFormat="1" applyFont="1" applyFill="1" applyBorder="1" applyAlignment="1">
      <alignment/>
    </xf>
    <xf numFmtId="180" fontId="1" fillId="36" borderId="15" xfId="0" applyNumberFormat="1" applyFont="1" applyFill="1" applyBorder="1" applyAlignment="1">
      <alignment vertical="top"/>
    </xf>
    <xf numFmtId="180" fontId="1" fillId="36" borderId="17" xfId="0" applyNumberFormat="1" applyFont="1" applyFill="1" applyBorder="1" applyAlignment="1">
      <alignment vertical="center"/>
    </xf>
    <xf numFmtId="0" fontId="13" fillId="0" borderId="0" xfId="0" applyFont="1" applyFill="1" applyAlignment="1">
      <alignment/>
    </xf>
    <xf numFmtId="180" fontId="1" fillId="35" borderId="18" xfId="0" applyNumberFormat="1" applyFont="1" applyFill="1" applyBorder="1" applyAlignment="1">
      <alignment/>
    </xf>
    <xf numFmtId="180" fontId="1" fillId="35" borderId="14" xfId="0" applyNumberFormat="1" applyFont="1" applyFill="1" applyBorder="1" applyAlignment="1">
      <alignment/>
    </xf>
    <xf numFmtId="180" fontId="1" fillId="35" borderId="16" xfId="0" applyNumberFormat="1" applyFont="1" applyFill="1" applyBorder="1" applyAlignment="1">
      <alignment/>
    </xf>
    <xf numFmtId="180" fontId="0" fillId="0" borderId="19" xfId="0" applyNumberFormat="1" applyFont="1" applyFill="1" applyBorder="1" applyAlignment="1">
      <alignment/>
    </xf>
    <xf numFmtId="180" fontId="0" fillId="0" borderId="20" xfId="0" applyNumberFormat="1" applyFont="1" applyFill="1" applyBorder="1" applyAlignment="1">
      <alignment/>
    </xf>
    <xf numFmtId="180" fontId="0" fillId="0" borderId="21" xfId="0" applyNumberFormat="1" applyFont="1" applyFill="1" applyBorder="1" applyAlignment="1">
      <alignment/>
    </xf>
    <xf numFmtId="180" fontId="0" fillId="0" borderId="22" xfId="0" applyNumberFormat="1" applyFont="1" applyFill="1" applyBorder="1" applyAlignment="1">
      <alignment/>
    </xf>
    <xf numFmtId="180" fontId="1" fillId="0" borderId="19" xfId="0" applyNumberFormat="1" applyFont="1" applyFill="1" applyBorder="1" applyAlignment="1">
      <alignment/>
    </xf>
    <xf numFmtId="180" fontId="1" fillId="0" borderId="20" xfId="0" applyNumberFormat="1" applyFont="1" applyFill="1" applyBorder="1" applyAlignment="1">
      <alignment/>
    </xf>
    <xf numFmtId="180" fontId="1" fillId="0" borderId="21" xfId="0" applyNumberFormat="1" applyFont="1" applyFill="1" applyBorder="1" applyAlignment="1">
      <alignment/>
    </xf>
    <xf numFmtId="180" fontId="1" fillId="0" borderId="22" xfId="0" applyNumberFormat="1" applyFont="1" applyFill="1" applyBorder="1" applyAlignment="1">
      <alignment/>
    </xf>
    <xf numFmtId="180" fontId="1" fillId="0" borderId="18" xfId="0" applyNumberFormat="1" applyFont="1" applyBorder="1" applyAlignment="1">
      <alignment/>
    </xf>
    <xf numFmtId="0" fontId="0" fillId="0" borderId="0" xfId="0" applyFont="1" applyBorder="1" applyAlignment="1">
      <alignment vertical="top" wrapText="1"/>
    </xf>
    <xf numFmtId="180" fontId="0" fillId="0" borderId="0" xfId="0" applyNumberFormat="1" applyFont="1" applyBorder="1" applyAlignment="1">
      <alignment horizontal="center" vertical="top" wrapText="1"/>
    </xf>
    <xf numFmtId="180" fontId="0" fillId="0" borderId="0" xfId="0" applyNumberFormat="1" applyFont="1" applyBorder="1" applyAlignment="1">
      <alignment vertical="top" wrapText="1"/>
    </xf>
    <xf numFmtId="180" fontId="0" fillId="36" borderId="0" xfId="0" applyNumberFormat="1" applyFont="1" applyFill="1" applyBorder="1" applyAlignment="1">
      <alignment horizontal="center" vertical="top" wrapText="1"/>
    </xf>
    <xf numFmtId="0" fontId="0" fillId="0" borderId="0" xfId="0" applyFont="1" applyAlignment="1">
      <alignment vertical="top" wrapText="1"/>
    </xf>
    <xf numFmtId="180" fontId="0" fillId="0" borderId="11" xfId="0" applyNumberFormat="1" applyFont="1" applyBorder="1" applyAlignment="1">
      <alignment horizontal="center" vertical="top" wrapText="1"/>
    </xf>
    <xf numFmtId="180" fontId="0" fillId="0" borderId="0" xfId="0" applyNumberFormat="1" applyFont="1" applyAlignment="1">
      <alignment vertical="top" wrapText="1"/>
    </xf>
    <xf numFmtId="180" fontId="0" fillId="0" borderId="12" xfId="0" applyNumberFormat="1" applyFont="1" applyBorder="1" applyAlignment="1">
      <alignment horizontal="center" vertical="top" wrapText="1"/>
    </xf>
    <xf numFmtId="180" fontId="0" fillId="0" borderId="13" xfId="0" applyNumberFormat="1" applyFont="1" applyBorder="1" applyAlignment="1">
      <alignment horizontal="center" vertical="top" wrapText="1"/>
    </xf>
    <xf numFmtId="180" fontId="0" fillId="0" borderId="0" xfId="0" applyNumberFormat="1" applyFont="1" applyAlignment="1">
      <alignment horizontal="center" vertical="top" wrapText="1"/>
    </xf>
    <xf numFmtId="180" fontId="6" fillId="0" borderId="0" xfId="0" applyNumberFormat="1" applyFont="1" applyBorder="1" applyAlignment="1">
      <alignment vertical="center"/>
    </xf>
    <xf numFmtId="180" fontId="1" fillId="36" borderId="0" xfId="0" applyNumberFormat="1" applyFont="1" applyFill="1" applyBorder="1" applyAlignment="1">
      <alignment vertical="center"/>
    </xf>
    <xf numFmtId="49" fontId="0" fillId="0" borderId="0" xfId="0" applyNumberFormat="1" applyFont="1" applyAlignment="1">
      <alignment vertical="top" wrapText="1"/>
    </xf>
    <xf numFmtId="49" fontId="0" fillId="0" borderId="0" xfId="0" applyNumberFormat="1" applyFont="1" applyAlignment="1">
      <alignment/>
    </xf>
    <xf numFmtId="49" fontId="0" fillId="0" borderId="11"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0" fillId="0" borderId="0" xfId="0" applyNumberFormat="1" applyFont="1" applyAlignment="1">
      <alignment horizontal="center" vertical="top" wrapText="1"/>
    </xf>
    <xf numFmtId="49" fontId="0" fillId="36" borderId="0" xfId="0" applyNumberFormat="1" applyFont="1" applyFill="1" applyBorder="1" applyAlignment="1">
      <alignment horizontal="center" vertical="top" wrapText="1"/>
    </xf>
    <xf numFmtId="49" fontId="6" fillId="0" borderId="0" xfId="0" applyNumberFormat="1" applyFont="1" applyAlignment="1">
      <alignment/>
    </xf>
    <xf numFmtId="49" fontId="0" fillId="36" borderId="0" xfId="0" applyNumberFormat="1" applyFont="1" applyFill="1" applyBorder="1" applyAlignment="1">
      <alignment/>
    </xf>
    <xf numFmtId="49" fontId="0" fillId="0" borderId="0" xfId="0" applyNumberFormat="1" applyFont="1" applyBorder="1" applyAlignment="1">
      <alignment/>
    </xf>
    <xf numFmtId="180" fontId="1" fillId="0" borderId="23" xfId="0" applyNumberFormat="1" applyFont="1" applyBorder="1" applyAlignment="1">
      <alignment horizontal="center"/>
    </xf>
    <xf numFmtId="180" fontId="1" fillId="0" borderId="24" xfId="0" applyNumberFormat="1" applyFont="1" applyBorder="1" applyAlignment="1">
      <alignment horizontal="center"/>
    </xf>
    <xf numFmtId="38" fontId="16" fillId="0" borderId="0" xfId="0" applyNumberFormat="1" applyFont="1" applyBorder="1" applyAlignment="1" applyProtection="1">
      <alignment horizontal="left" vertical="center" wrapText="1"/>
      <protection/>
    </xf>
    <xf numFmtId="0" fontId="0" fillId="0" borderId="0" xfId="0" applyAlignment="1">
      <alignment horizontal="left" vertical="center" wrapText="1"/>
    </xf>
    <xf numFmtId="38" fontId="17" fillId="0" borderId="0" xfId="0" applyNumberFormat="1" applyFont="1" applyBorder="1" applyAlignment="1" applyProtection="1">
      <alignment horizontal="left" vertical="center" wrapText="1"/>
      <protection/>
    </xf>
    <xf numFmtId="0" fontId="0" fillId="0" borderId="0" xfId="0" applyBorder="1" applyAlignment="1" applyProtection="1">
      <alignment wrapText="1"/>
      <protection/>
    </xf>
    <xf numFmtId="38" fontId="18" fillId="0" borderId="0" xfId="0" applyNumberFormat="1" applyFont="1" applyBorder="1" applyAlignment="1" applyProtection="1">
      <alignment horizontal="left" wrapText="1"/>
      <protection/>
    </xf>
    <xf numFmtId="38" fontId="19" fillId="0" borderId="25" xfId="0" applyNumberFormat="1" applyFont="1" applyBorder="1" applyAlignment="1" applyProtection="1">
      <alignment horizontal="left" vertical="center" wrapText="1"/>
      <protection/>
    </xf>
    <xf numFmtId="180" fontId="20" fillId="35" borderId="26" xfId="0" applyNumberFormat="1" applyFont="1" applyFill="1" applyBorder="1" applyAlignment="1">
      <alignment horizontal="center" vertical="center" wrapText="1"/>
    </xf>
    <xf numFmtId="180" fontId="20" fillId="35" borderId="27" xfId="0" applyNumberFormat="1" applyFont="1" applyFill="1" applyBorder="1" applyAlignment="1">
      <alignment horizontal="center" vertical="center" wrapText="1"/>
    </xf>
    <xf numFmtId="180" fontId="20" fillId="37" borderId="27" xfId="0" applyNumberFormat="1" applyFont="1" applyFill="1" applyBorder="1" applyAlignment="1">
      <alignment horizontal="center" vertical="center" wrapText="1"/>
    </xf>
    <xf numFmtId="180" fontId="20" fillId="35" borderId="28" xfId="0" applyNumberFormat="1" applyFont="1" applyFill="1" applyBorder="1" applyAlignment="1">
      <alignment horizontal="center" vertical="center" wrapText="1"/>
    </xf>
    <xf numFmtId="0" fontId="0" fillId="0" borderId="0" xfId="0" applyAlignment="1" applyProtection="1">
      <alignment wrapText="1"/>
      <protection/>
    </xf>
    <xf numFmtId="38" fontId="21" fillId="0" borderId="29" xfId="0" applyNumberFormat="1" applyFont="1" applyBorder="1" applyAlignment="1" applyProtection="1">
      <alignment horizontal="center" wrapText="1"/>
      <protection/>
    </xf>
    <xf numFmtId="180" fontId="22" fillId="35" borderId="30" xfId="0" applyNumberFormat="1" applyFont="1" applyFill="1" applyBorder="1" applyAlignment="1">
      <alignment horizontal="center" vertical="top" wrapText="1"/>
    </xf>
    <xf numFmtId="180" fontId="22" fillId="35" borderId="11" xfId="0" applyNumberFormat="1" applyFont="1" applyFill="1" applyBorder="1" applyAlignment="1">
      <alignment horizontal="center" vertical="top" wrapText="1"/>
    </xf>
    <xf numFmtId="180" fontId="22" fillId="35" borderId="12" xfId="0" applyNumberFormat="1" applyFont="1" applyFill="1" applyBorder="1" applyAlignment="1">
      <alignment horizontal="center" vertical="top" wrapText="1"/>
    </xf>
    <xf numFmtId="180" fontId="22" fillId="35" borderId="13" xfId="0" applyNumberFormat="1" applyFont="1" applyFill="1" applyBorder="1" applyAlignment="1">
      <alignment horizontal="center" vertical="top" wrapText="1"/>
    </xf>
    <xf numFmtId="180" fontId="22" fillId="35" borderId="31" xfId="0" applyNumberFormat="1" applyFont="1" applyFill="1" applyBorder="1" applyAlignment="1">
      <alignment horizontal="center" vertical="top" wrapText="1"/>
    </xf>
    <xf numFmtId="0" fontId="23" fillId="0" borderId="32" xfId="0" applyFont="1" applyFill="1" applyBorder="1" applyAlignment="1">
      <alignment vertical="top"/>
    </xf>
    <xf numFmtId="0" fontId="24" fillId="0" borderId="33" xfId="0" applyFont="1" applyFill="1" applyBorder="1" applyAlignment="1" applyProtection="1">
      <alignment wrapText="1"/>
      <protection/>
    </xf>
    <xf numFmtId="38" fontId="24" fillId="0" borderId="11" xfId="0" applyNumberFormat="1" applyFont="1" applyFill="1" applyBorder="1" applyAlignment="1" applyProtection="1">
      <alignment horizontal="center" wrapText="1"/>
      <protection/>
    </xf>
    <xf numFmtId="0" fontId="24" fillId="0" borderId="0" xfId="0" applyFont="1" applyFill="1" applyBorder="1" applyAlignment="1" applyProtection="1">
      <alignment wrapText="1"/>
      <protection/>
    </xf>
    <xf numFmtId="0" fontId="24" fillId="0" borderId="11" xfId="0" applyFont="1" applyFill="1" applyBorder="1" applyAlignment="1" applyProtection="1">
      <alignment wrapText="1"/>
      <protection/>
    </xf>
    <xf numFmtId="38" fontId="24" fillId="0" borderId="32" xfId="0" applyNumberFormat="1" applyFont="1" applyFill="1" applyBorder="1" applyAlignment="1" applyProtection="1">
      <alignment horizontal="center" wrapText="1"/>
      <protection/>
    </xf>
    <xf numFmtId="0" fontId="24" fillId="0" borderId="32" xfId="0" applyFont="1" applyFill="1" applyBorder="1" applyAlignment="1">
      <alignment horizontal="left" vertical="center" wrapText="1"/>
    </xf>
    <xf numFmtId="181" fontId="24" fillId="0" borderId="33" xfId="0" applyNumberFormat="1" applyFont="1" applyFill="1" applyBorder="1" applyAlignment="1" applyProtection="1">
      <alignment horizontal="right" wrapText="1"/>
      <protection/>
    </xf>
    <xf numFmtId="181" fontId="24" fillId="0" borderId="11" xfId="0" applyNumberFormat="1" applyFont="1" applyFill="1" applyBorder="1" applyAlignment="1" applyProtection="1">
      <alignment horizontal="right" wrapText="1"/>
      <protection/>
    </xf>
    <xf numFmtId="181" fontId="24" fillId="0" borderId="0" xfId="0" applyNumberFormat="1" applyFont="1" applyFill="1" applyBorder="1" applyAlignment="1" applyProtection="1">
      <alignment horizontal="right" wrapText="1"/>
      <protection/>
    </xf>
    <xf numFmtId="182" fontId="24" fillId="0" borderId="11" xfId="0" applyNumberFormat="1" applyFont="1" applyFill="1" applyBorder="1" applyAlignment="1" applyProtection="1">
      <alignment horizontal="right" wrapText="1"/>
      <protection/>
    </xf>
    <xf numFmtId="177" fontId="0" fillId="0" borderId="0" xfId="0" applyNumberFormat="1" applyAlignment="1" applyProtection="1">
      <alignment wrapText="1"/>
      <protection/>
    </xf>
    <xf numFmtId="181" fontId="0" fillId="0" borderId="0" xfId="0" applyNumberFormat="1" applyAlignment="1" applyProtection="1">
      <alignment wrapText="1"/>
      <protection/>
    </xf>
    <xf numFmtId="0" fontId="22" fillId="0" borderId="34" xfId="0" applyFont="1" applyFill="1" applyBorder="1" applyAlignment="1">
      <alignment horizontal="left" vertical="center" wrapText="1"/>
    </xf>
    <xf numFmtId="181" fontId="22" fillId="0" borderId="35" xfId="0" applyNumberFormat="1" applyFont="1" applyFill="1" applyBorder="1" applyAlignment="1" applyProtection="1">
      <alignment horizontal="right" wrapText="1"/>
      <protection/>
    </xf>
    <xf numFmtId="181" fontId="22" fillId="0" borderId="36" xfId="0" applyNumberFormat="1" applyFont="1" applyFill="1" applyBorder="1" applyAlignment="1" applyProtection="1">
      <alignment horizontal="right" wrapText="1"/>
      <protection/>
    </xf>
    <xf numFmtId="181" fontId="22" fillId="0" borderId="17" xfId="0" applyNumberFormat="1" applyFont="1" applyFill="1" applyBorder="1" applyAlignment="1" applyProtection="1">
      <alignment horizontal="right" wrapText="1"/>
      <protection/>
    </xf>
    <xf numFmtId="182" fontId="22" fillId="0" borderId="36" xfId="0" applyNumberFormat="1" applyFont="1" applyFill="1" applyBorder="1" applyAlignment="1" applyProtection="1">
      <alignment horizontal="right" wrapText="1"/>
      <protection/>
    </xf>
    <xf numFmtId="181" fontId="22" fillId="0" borderId="37" xfId="0" applyNumberFormat="1" applyFont="1" applyFill="1" applyBorder="1" applyAlignment="1" applyProtection="1">
      <alignment horizontal="right" wrapText="1"/>
      <protection/>
    </xf>
    <xf numFmtId="181" fontId="22" fillId="0" borderId="38" xfId="0" applyNumberFormat="1" applyFont="1" applyFill="1" applyBorder="1" applyAlignment="1" applyProtection="1">
      <alignment horizontal="right" wrapText="1"/>
      <protection/>
    </xf>
    <xf numFmtId="0" fontId="1" fillId="0" borderId="0" xfId="0" applyFont="1" applyAlignment="1" applyProtection="1">
      <alignment wrapText="1"/>
      <protection/>
    </xf>
    <xf numFmtId="177" fontId="1" fillId="0" borderId="0" xfId="0" applyNumberFormat="1" applyFont="1" applyAlignment="1" applyProtection="1">
      <alignment wrapText="1"/>
      <protection/>
    </xf>
    <xf numFmtId="181" fontId="1" fillId="0" borderId="0" xfId="0" applyNumberFormat="1" applyFont="1" applyAlignment="1" applyProtection="1">
      <alignment wrapText="1"/>
      <protection/>
    </xf>
    <xf numFmtId="0" fontId="22" fillId="0" borderId="34" xfId="0" applyFont="1" applyFill="1" applyBorder="1" applyAlignment="1">
      <alignment vertical="top"/>
    </xf>
    <xf numFmtId="38" fontId="22" fillId="35" borderId="39" xfId="0" applyNumberFormat="1" applyFont="1" applyFill="1" applyBorder="1" applyAlignment="1" applyProtection="1">
      <alignment horizontal="left" wrapText="1"/>
      <protection/>
    </xf>
    <xf numFmtId="181" fontId="22" fillId="35" borderId="40" xfId="0" applyNumberFormat="1" applyFont="1" applyFill="1" applyBorder="1" applyAlignment="1" applyProtection="1">
      <alignment horizontal="right" wrapText="1"/>
      <protection/>
    </xf>
    <xf numFmtId="181" fontId="22" fillId="35" borderId="41" xfId="0" applyNumberFormat="1" applyFont="1" applyFill="1" applyBorder="1" applyAlignment="1" applyProtection="1">
      <alignment horizontal="right" wrapText="1"/>
      <protection/>
    </xf>
    <xf numFmtId="181" fontId="22" fillId="35" borderId="42" xfId="0" applyNumberFormat="1" applyFont="1" applyFill="1" applyBorder="1" applyAlignment="1" applyProtection="1">
      <alignment horizontal="right" wrapText="1"/>
      <protection/>
    </xf>
    <xf numFmtId="38" fontId="22" fillId="0" borderId="32" xfId="0" applyNumberFormat="1" applyFont="1" applyBorder="1" applyAlignment="1" applyProtection="1">
      <alignment horizontal="center" wrapText="1"/>
      <protection/>
    </xf>
    <xf numFmtId="181" fontId="24" fillId="0" borderId="33" xfId="0" applyNumberFormat="1" applyFont="1" applyBorder="1" applyAlignment="1" applyProtection="1">
      <alignment horizontal="right" wrapText="1"/>
      <protection/>
    </xf>
    <xf numFmtId="181" fontId="24" fillId="0" borderId="11" xfId="0" applyNumberFormat="1" applyFont="1" applyBorder="1" applyAlignment="1" applyProtection="1">
      <alignment horizontal="right" wrapText="1"/>
      <protection/>
    </xf>
    <xf numFmtId="181" fontId="24" fillId="0" borderId="0" xfId="0" applyNumberFormat="1" applyFont="1" applyBorder="1" applyAlignment="1" applyProtection="1">
      <alignment horizontal="right" wrapText="1"/>
      <protection/>
    </xf>
    <xf numFmtId="182" fontId="24" fillId="0" borderId="11" xfId="0" applyNumberFormat="1" applyFont="1" applyBorder="1" applyAlignment="1" applyProtection="1">
      <alignment horizontal="right" wrapText="1"/>
      <protection/>
    </xf>
    <xf numFmtId="38" fontId="22" fillId="0" borderId="34" xfId="0" applyNumberFormat="1" applyFont="1" applyFill="1" applyBorder="1" applyAlignment="1" applyProtection="1">
      <alignment horizontal="left" wrapText="1"/>
      <protection/>
    </xf>
    <xf numFmtId="38" fontId="24" fillId="0" borderId="32" xfId="0" applyNumberFormat="1" applyFont="1" applyBorder="1" applyAlignment="1" applyProtection="1">
      <alignment horizontal="center" wrapText="1"/>
      <protection/>
    </xf>
    <xf numFmtId="38" fontId="23" fillId="0" borderId="32" xfId="0" applyNumberFormat="1" applyFont="1" applyBorder="1" applyAlignment="1" applyProtection="1">
      <alignment horizontal="left" wrapText="1"/>
      <protection/>
    </xf>
    <xf numFmtId="181" fontId="22" fillId="0" borderId="33" xfId="0" applyNumberFormat="1" applyFont="1" applyBorder="1" applyAlignment="1" applyProtection="1">
      <alignment horizontal="right" wrapText="1"/>
      <protection/>
    </xf>
    <xf numFmtId="181" fontId="22" fillId="0" borderId="11" xfId="0" applyNumberFormat="1" applyFont="1" applyBorder="1" applyAlignment="1" applyProtection="1">
      <alignment horizontal="right" wrapText="1"/>
      <protection/>
    </xf>
    <xf numFmtId="181" fontId="22" fillId="0" borderId="31" xfId="0" applyNumberFormat="1" applyFont="1" applyBorder="1" applyAlignment="1" applyProtection="1">
      <alignment horizontal="right" wrapText="1"/>
      <protection/>
    </xf>
    <xf numFmtId="38" fontId="24" fillId="0" borderId="32" xfId="0" applyNumberFormat="1" applyFont="1" applyFill="1" applyBorder="1" applyAlignment="1" applyProtection="1">
      <alignment horizontal="left" wrapText="1"/>
      <protection/>
    </xf>
    <xf numFmtId="38" fontId="24" fillId="0" borderId="32" xfId="0" applyNumberFormat="1" applyFont="1" applyBorder="1" applyAlignment="1" applyProtection="1">
      <alignment horizontal="left" wrapText="1"/>
      <protection/>
    </xf>
    <xf numFmtId="38" fontId="22" fillId="35" borderId="34" xfId="0" applyNumberFormat="1" applyFont="1" applyFill="1" applyBorder="1" applyAlignment="1" applyProtection="1">
      <alignment horizontal="left" wrapText="1"/>
      <protection/>
    </xf>
    <xf numFmtId="181" fontId="22" fillId="35" borderId="35" xfId="0" applyNumberFormat="1" applyFont="1" applyFill="1" applyBorder="1" applyAlignment="1" applyProtection="1">
      <alignment horizontal="right" wrapText="1"/>
      <protection/>
    </xf>
    <xf numFmtId="181" fontId="22" fillId="35" borderId="36" xfId="0" applyNumberFormat="1" applyFont="1" applyFill="1" applyBorder="1" applyAlignment="1" applyProtection="1">
      <alignment horizontal="right" wrapText="1"/>
      <protection/>
    </xf>
    <xf numFmtId="181" fontId="22" fillId="35" borderId="38" xfId="0" applyNumberFormat="1" applyFont="1" applyFill="1" applyBorder="1" applyAlignment="1" applyProtection="1">
      <alignment horizontal="right" wrapText="1"/>
      <protection/>
    </xf>
    <xf numFmtId="181" fontId="22" fillId="35" borderId="34" xfId="0" applyNumberFormat="1" applyFont="1" applyFill="1" applyBorder="1" applyAlignment="1" applyProtection="1">
      <alignment horizontal="right" wrapText="1"/>
      <protection/>
    </xf>
    <xf numFmtId="181" fontId="22" fillId="35" borderId="39" xfId="0" applyNumberFormat="1" applyFont="1" applyFill="1" applyBorder="1" applyAlignment="1" applyProtection="1">
      <alignment horizontal="right" wrapText="1"/>
      <protection/>
    </xf>
    <xf numFmtId="38" fontId="0" fillId="0" borderId="0" xfId="0" applyNumberFormat="1" applyAlignment="1" applyProtection="1">
      <alignment horizontal="center" wrapText="1"/>
      <protection/>
    </xf>
    <xf numFmtId="181" fontId="0" fillId="0" borderId="43" xfId="0" applyNumberFormat="1" applyBorder="1" applyAlignment="1" applyProtection="1">
      <alignment horizontal="right" wrapText="1"/>
      <protection/>
    </xf>
    <xf numFmtId="38" fontId="0" fillId="0" borderId="32" xfId="0" applyNumberFormat="1" applyBorder="1" applyAlignment="1" applyProtection="1">
      <alignment horizontal="center" wrapText="1"/>
      <protection/>
    </xf>
    <xf numFmtId="181" fontId="0" fillId="0" borderId="0" xfId="0" applyNumberFormat="1" applyBorder="1" applyAlignment="1" applyProtection="1">
      <alignment horizontal="right" wrapText="1"/>
      <protection/>
    </xf>
    <xf numFmtId="181" fontId="24" fillId="0" borderId="44" xfId="0" applyNumberFormat="1" applyFont="1" applyBorder="1" applyAlignment="1" applyProtection="1">
      <alignment horizontal="center" wrapText="1"/>
      <protection/>
    </xf>
    <xf numFmtId="183" fontId="24" fillId="0" borderId="44" xfId="0" applyNumberFormat="1" applyFont="1" applyBorder="1" applyAlignment="1" applyProtection="1">
      <alignment horizontal="center" wrapText="1"/>
      <protection/>
    </xf>
    <xf numFmtId="0" fontId="22" fillId="0" borderId="45" xfId="0" applyFont="1" applyFill="1" applyBorder="1" applyAlignment="1">
      <alignment horizontal="left" vertical="center" wrapText="1"/>
    </xf>
    <xf numFmtId="183" fontId="22" fillId="0" borderId="46" xfId="0" applyNumberFormat="1" applyFont="1" applyBorder="1" applyAlignment="1" applyProtection="1">
      <alignment horizontal="center" wrapText="1"/>
      <protection/>
    </xf>
    <xf numFmtId="183" fontId="24" fillId="0" borderId="46" xfId="0" applyNumberFormat="1" applyFont="1" applyBorder="1" applyAlignment="1" applyProtection="1">
      <alignment horizontal="center" wrapText="1"/>
      <protection/>
    </xf>
    <xf numFmtId="0" fontId="22" fillId="0" borderId="45" xfId="0" applyFont="1" applyFill="1" applyBorder="1" applyAlignment="1">
      <alignment vertical="top"/>
    </xf>
    <xf numFmtId="183" fontId="0" fillId="0" borderId="44" xfId="0" applyNumberFormat="1" applyBorder="1" applyAlignment="1" applyProtection="1">
      <alignment horizontal="center" wrapText="1"/>
      <protection/>
    </xf>
    <xf numFmtId="38" fontId="22" fillId="36" borderId="32" xfId="0" applyNumberFormat="1" applyFont="1" applyFill="1" applyBorder="1" applyAlignment="1" applyProtection="1">
      <alignment horizontal="left" wrapText="1"/>
      <protection/>
    </xf>
    <xf numFmtId="183" fontId="0" fillId="0" borderId="44" xfId="0" applyNumberFormat="1" applyFill="1" applyBorder="1" applyAlignment="1" applyProtection="1">
      <alignment wrapText="1"/>
      <protection/>
    </xf>
    <xf numFmtId="38" fontId="0" fillId="0" borderId="47" xfId="0" applyNumberFormat="1" applyBorder="1" applyAlignment="1" applyProtection="1">
      <alignment horizontal="center" wrapText="1"/>
      <protection/>
    </xf>
    <xf numFmtId="38" fontId="0" fillId="0" borderId="48" xfId="0" applyNumberFormat="1" applyBorder="1" applyAlignment="1" applyProtection="1">
      <alignment horizontal="center" wrapText="1"/>
      <protection/>
    </xf>
    <xf numFmtId="183" fontId="0" fillId="0" borderId="49" xfId="0" applyNumberFormat="1" applyFill="1" applyBorder="1" applyAlignment="1" applyProtection="1">
      <alignment wrapText="1"/>
      <protection/>
    </xf>
    <xf numFmtId="180" fontId="1" fillId="0" borderId="18" xfId="0" applyNumberFormat="1" applyFont="1" applyBorder="1" applyAlignment="1">
      <alignment horizontal="center" vertical="center" wrapText="1"/>
    </xf>
    <xf numFmtId="180" fontId="1" fillId="36" borderId="18" xfId="0" applyNumberFormat="1" applyFont="1" applyFill="1" applyBorder="1" applyAlignment="1">
      <alignment horizontal="center" vertical="center" wrapText="1"/>
    </xf>
    <xf numFmtId="180" fontId="0" fillId="0" borderId="18" xfId="0" applyNumberFormat="1" applyBorder="1" applyAlignment="1">
      <alignment horizontal="center" vertical="center" wrapText="1"/>
    </xf>
    <xf numFmtId="0" fontId="6" fillId="0" borderId="18" xfId="0" applyFont="1" applyBorder="1" applyAlignment="1">
      <alignment horizontal="center" vertical="center" wrapText="1"/>
    </xf>
    <xf numFmtId="175" fontId="0" fillId="36" borderId="18" xfId="0" applyNumberFormat="1" applyFill="1" applyBorder="1" applyAlignment="1">
      <alignment horizontal="center" vertical="center" wrapText="1"/>
    </xf>
    <xf numFmtId="0" fontId="0" fillId="0" borderId="18" xfId="0" applyBorder="1" applyAlignment="1">
      <alignment horizontal="center" vertical="center" wrapText="1"/>
    </xf>
    <xf numFmtId="175" fontId="0" fillId="0" borderId="0" xfId="0" applyNumberFormat="1" applyFill="1" applyBorder="1" applyAlignment="1">
      <alignment/>
    </xf>
    <xf numFmtId="180" fontId="1" fillId="38" borderId="18" xfId="0" applyNumberFormat="1" applyFont="1" applyFill="1" applyBorder="1" applyAlignment="1">
      <alignment horizontal="center" vertical="center" wrapText="1"/>
    </xf>
    <xf numFmtId="180" fontId="1" fillId="39" borderId="18" xfId="0" applyNumberFormat="1" applyFont="1" applyFill="1" applyBorder="1" applyAlignment="1">
      <alignment horizontal="center" vertical="center" wrapText="1"/>
    </xf>
    <xf numFmtId="175" fontId="0" fillId="0" borderId="18" xfId="0" applyNumberFormat="1" applyFill="1" applyBorder="1" applyAlignment="1">
      <alignment horizontal="center" vertical="center" wrapText="1"/>
    </xf>
    <xf numFmtId="49" fontId="0" fillId="0" borderId="0" xfId="0" applyNumberFormat="1" applyFont="1" applyFill="1" applyBorder="1" applyAlignment="1">
      <alignment/>
    </xf>
    <xf numFmtId="180" fontId="27" fillId="0" borderId="11" xfId="0" applyNumberFormat="1" applyFont="1" applyBorder="1" applyAlignment="1">
      <alignment horizontal="center" vertical="top" wrapText="1"/>
    </xf>
    <xf numFmtId="180" fontId="27" fillId="0" borderId="12" xfId="0" applyNumberFormat="1" applyFont="1" applyBorder="1" applyAlignment="1">
      <alignment horizontal="center" vertical="top" wrapText="1"/>
    </xf>
    <xf numFmtId="180" fontId="27" fillId="0" borderId="0" xfId="0" applyNumberFormat="1" applyFont="1" applyBorder="1" applyAlignment="1">
      <alignment horizontal="center" vertical="top" wrapText="1"/>
    </xf>
    <xf numFmtId="180" fontId="27" fillId="0" borderId="13" xfId="0" applyNumberFormat="1" applyFont="1" applyBorder="1" applyAlignment="1">
      <alignment horizontal="center" vertical="top" wrapText="1"/>
    </xf>
    <xf numFmtId="180" fontId="27" fillId="36" borderId="0" xfId="0" applyNumberFormat="1" applyFont="1" applyFill="1" applyBorder="1" applyAlignment="1">
      <alignment horizontal="center" vertical="top" wrapText="1"/>
    </xf>
    <xf numFmtId="175" fontId="27" fillId="36" borderId="0" xfId="0" applyNumberFormat="1" applyFont="1" applyFill="1" applyBorder="1" applyAlignment="1">
      <alignment/>
    </xf>
    <xf numFmtId="175" fontId="27" fillId="0" borderId="0" xfId="0" applyNumberFormat="1" applyFont="1" applyFill="1" applyBorder="1" applyAlignment="1">
      <alignment/>
    </xf>
    <xf numFmtId="180" fontId="27" fillId="0" borderId="11" xfId="0" applyNumberFormat="1" applyFont="1" applyBorder="1" applyAlignment="1">
      <alignment/>
    </xf>
    <xf numFmtId="180" fontId="27" fillId="0" borderId="12" xfId="0" applyNumberFormat="1" applyFont="1" applyBorder="1" applyAlignment="1">
      <alignment/>
    </xf>
    <xf numFmtId="180" fontId="27" fillId="0" borderId="0" xfId="0" applyNumberFormat="1" applyFont="1" applyBorder="1" applyAlignment="1">
      <alignment/>
    </xf>
    <xf numFmtId="180" fontId="27" fillId="0" borderId="13" xfId="0" applyNumberFormat="1" applyFont="1" applyBorder="1" applyAlignment="1">
      <alignment/>
    </xf>
    <xf numFmtId="180" fontId="27" fillId="36" borderId="0" xfId="0" applyNumberFormat="1" applyFont="1" applyFill="1" applyBorder="1" applyAlignment="1">
      <alignment/>
    </xf>
    <xf numFmtId="175" fontId="27" fillId="36" borderId="13" xfId="0" applyNumberFormat="1" applyFont="1" applyFill="1" applyBorder="1" applyAlignment="1">
      <alignment/>
    </xf>
    <xf numFmtId="175" fontId="27" fillId="0" borderId="13" xfId="0" applyNumberFormat="1" applyFont="1" applyFill="1" applyBorder="1" applyAlignment="1">
      <alignment/>
    </xf>
    <xf numFmtId="184" fontId="27" fillId="0" borderId="11" xfId="0" applyNumberFormat="1" applyFont="1" applyBorder="1" applyAlignment="1">
      <alignment/>
    </xf>
    <xf numFmtId="180" fontId="27" fillId="0" borderId="12" xfId="0" applyNumberFormat="1" applyFont="1" applyFill="1" applyBorder="1" applyAlignment="1">
      <alignment/>
    </xf>
    <xf numFmtId="180" fontId="27" fillId="0" borderId="0" xfId="0" applyNumberFormat="1" applyFont="1" applyFill="1" applyBorder="1" applyAlignment="1">
      <alignment/>
    </xf>
    <xf numFmtId="0" fontId="0" fillId="0" borderId="0" xfId="0" applyAlignment="1">
      <alignment wrapText="1"/>
    </xf>
    <xf numFmtId="185" fontId="1" fillId="0" borderId="50" xfId="0" applyNumberFormat="1" applyFont="1" applyBorder="1" applyAlignment="1">
      <alignment horizontal="center" vertical="center" wrapText="1"/>
    </xf>
    <xf numFmtId="38" fontId="1" fillId="0" borderId="51" xfId="0" applyNumberFormat="1" applyFont="1" applyBorder="1" applyAlignment="1" applyProtection="1">
      <alignment horizontal="center" vertical="center" wrapText="1"/>
      <protection/>
    </xf>
    <xf numFmtId="185" fontId="17" fillId="0" borderId="25" xfId="0" applyNumberFormat="1" applyFont="1" applyBorder="1" applyAlignment="1">
      <alignment horizontal="center" vertical="center" wrapText="1"/>
    </xf>
    <xf numFmtId="185" fontId="0" fillId="0" borderId="50" xfId="0" applyNumberFormat="1" applyBorder="1" applyAlignment="1">
      <alignment horizontal="center" vertical="center" wrapText="1"/>
    </xf>
    <xf numFmtId="185" fontId="0" fillId="0" borderId="50" xfId="0" applyNumberFormat="1" applyBorder="1" applyAlignment="1">
      <alignment vertical="top" wrapText="1"/>
    </xf>
    <xf numFmtId="185" fontId="0" fillId="0" borderId="43" xfId="0" applyNumberFormat="1" applyBorder="1" applyAlignment="1">
      <alignment horizontal="center" vertical="center" wrapText="1"/>
    </xf>
    <xf numFmtId="185" fontId="0" fillId="0" borderId="52" xfId="0" applyNumberFormat="1" applyBorder="1" applyAlignment="1">
      <alignment horizontal="center" vertical="top" wrapText="1"/>
    </xf>
    <xf numFmtId="185" fontId="0" fillId="0" borderId="0" xfId="0" applyNumberFormat="1" applyBorder="1" applyAlignment="1">
      <alignment horizontal="center" vertical="top" wrapText="1"/>
    </xf>
    <xf numFmtId="185" fontId="0" fillId="0" borderId="53" xfId="0" applyNumberFormat="1" applyBorder="1" applyAlignment="1">
      <alignment horizontal="center" vertical="top" wrapText="1"/>
    </xf>
    <xf numFmtId="185" fontId="0" fillId="0" borderId="54" xfId="0" applyNumberFormat="1" applyBorder="1" applyAlignment="1">
      <alignment horizontal="center" vertical="top" wrapText="1"/>
    </xf>
    <xf numFmtId="0" fontId="0" fillId="0" borderId="53" xfId="0" applyNumberFormat="1" applyFont="1" applyBorder="1" applyAlignment="1" applyProtection="1">
      <alignment horizontal="left" vertical="top" wrapText="1"/>
      <protection locked="0"/>
    </xf>
    <xf numFmtId="0" fontId="0" fillId="0" borderId="52" xfId="0" applyNumberFormat="1" applyFont="1" applyBorder="1" applyAlignment="1" applyProtection="1">
      <alignment horizontal="left" vertical="top" wrapText="1"/>
      <protection locked="0"/>
    </xf>
    <xf numFmtId="185" fontId="0" fillId="35" borderId="48" xfId="0" applyNumberFormat="1" applyFill="1" applyBorder="1" applyAlignment="1">
      <alignment horizontal="center" vertical="center" wrapText="1"/>
    </xf>
    <xf numFmtId="0" fontId="17" fillId="0" borderId="32" xfId="0" applyFont="1" applyBorder="1" applyAlignment="1">
      <alignment horizontal="center" wrapText="1"/>
    </xf>
    <xf numFmtId="0" fontId="17" fillId="0" borderId="0" xfId="0" applyFont="1" applyBorder="1" applyAlignment="1">
      <alignment horizontal="center" wrapText="1"/>
    </xf>
    <xf numFmtId="38" fontId="0" fillId="0" borderId="0" xfId="0" applyNumberFormat="1" applyFont="1" applyBorder="1" applyAlignment="1">
      <alignment horizontal="center" wrapText="1"/>
    </xf>
    <xf numFmtId="0" fontId="0" fillId="0" borderId="44" xfId="0" applyBorder="1" applyAlignment="1">
      <alignment wrapText="1"/>
    </xf>
    <xf numFmtId="38" fontId="0" fillId="0" borderId="32" xfId="0" applyNumberFormat="1" applyFont="1" applyBorder="1" applyAlignment="1">
      <alignment horizontal="center" wrapText="1"/>
    </xf>
    <xf numFmtId="38" fontId="0" fillId="0" borderId="50" xfId="0" applyNumberFormat="1" applyFont="1" applyBorder="1" applyAlignment="1" applyProtection="1">
      <alignment horizontal="center" vertical="center" wrapText="1"/>
      <protection locked="0"/>
    </xf>
    <xf numFmtId="0" fontId="0" fillId="0" borderId="50" xfId="0" applyFont="1" applyBorder="1" applyAlignment="1">
      <alignment horizontal="center" vertical="top" wrapText="1"/>
    </xf>
    <xf numFmtId="0" fontId="0" fillId="0" borderId="0" xfId="0" applyAlignment="1">
      <alignment vertical="top" wrapText="1"/>
    </xf>
    <xf numFmtId="185" fontId="0" fillId="0" borderId="52" xfId="0" applyNumberFormat="1" applyFont="1" applyBorder="1" applyAlignment="1">
      <alignment horizontal="center" vertical="top" wrapText="1"/>
    </xf>
    <xf numFmtId="0" fontId="0" fillId="0" borderId="55" xfId="0" applyFont="1" applyBorder="1" applyAlignment="1">
      <alignment vertical="top" wrapText="1"/>
    </xf>
    <xf numFmtId="185" fontId="0" fillId="0" borderId="53" xfId="0" applyNumberFormat="1" applyFont="1" applyBorder="1" applyAlignment="1">
      <alignment horizontal="center" vertical="top" wrapText="1"/>
    </xf>
    <xf numFmtId="0" fontId="0" fillId="0" borderId="53" xfId="0" applyNumberFormat="1" applyFont="1" applyFill="1" applyBorder="1" applyAlignment="1" applyProtection="1">
      <alignment horizontal="left" vertical="top" wrapText="1"/>
      <protection locked="0"/>
    </xf>
    <xf numFmtId="0" fontId="0" fillId="0" borderId="52" xfId="0" applyFont="1" applyBorder="1" applyAlignment="1">
      <alignment horizontal="center" vertical="top" wrapText="1"/>
    </xf>
    <xf numFmtId="0" fontId="0" fillId="0" borderId="52" xfId="0" applyNumberFormat="1" applyFont="1" applyFill="1" applyBorder="1" applyAlignment="1" applyProtection="1">
      <alignment horizontal="left" vertical="top" wrapText="1"/>
      <protection locked="0"/>
    </xf>
    <xf numFmtId="186" fontId="0" fillId="35" borderId="56" xfId="0" applyNumberFormat="1" applyFont="1" applyFill="1" applyBorder="1" applyAlignment="1" applyProtection="1">
      <alignment horizontal="center" vertical="top" wrapText="1"/>
      <protection locked="0"/>
    </xf>
    <xf numFmtId="0" fontId="0" fillId="35" borderId="56" xfId="0" applyFont="1" applyFill="1" applyBorder="1" applyAlignment="1">
      <alignment vertical="top" wrapText="1"/>
    </xf>
    <xf numFmtId="186" fontId="0" fillId="0" borderId="50" xfId="0" applyNumberFormat="1" applyFont="1" applyBorder="1" applyAlignment="1" applyProtection="1">
      <alignment horizontal="center" vertical="top" wrapText="1"/>
      <protection locked="0"/>
    </xf>
    <xf numFmtId="0" fontId="0" fillId="0" borderId="50" xfId="0" applyFont="1" applyBorder="1" applyAlignment="1">
      <alignment wrapText="1"/>
    </xf>
    <xf numFmtId="0" fontId="0" fillId="0" borderId="57" xfId="0" applyNumberFormat="1" applyFont="1" applyBorder="1" applyAlignment="1" applyProtection="1">
      <alignment horizontal="left" vertical="top" wrapText="1"/>
      <protection locked="0"/>
    </xf>
    <xf numFmtId="0" fontId="0" fillId="0" borderId="52" xfId="0" applyFont="1" applyBorder="1" applyAlignment="1">
      <alignment horizontal="left" vertical="top" wrapText="1"/>
    </xf>
    <xf numFmtId="0" fontId="0" fillId="0" borderId="0" xfId="0" applyAlignment="1">
      <alignment horizontal="center" wrapText="1"/>
    </xf>
    <xf numFmtId="186" fontId="0" fillId="35" borderId="58" xfId="0" applyNumberFormat="1" applyFont="1" applyFill="1" applyBorder="1" applyAlignment="1" applyProtection="1">
      <alignment horizontal="center" vertical="top" wrapText="1"/>
      <protection locked="0"/>
    </xf>
    <xf numFmtId="0" fontId="0" fillId="35" borderId="58" xfId="0" applyFont="1" applyFill="1" applyBorder="1" applyAlignment="1">
      <alignment vertical="top" wrapText="1"/>
    </xf>
    <xf numFmtId="0" fontId="0" fillId="0" borderId="44" xfId="0" applyFont="1" applyBorder="1" applyAlignment="1">
      <alignment wrapText="1"/>
    </xf>
    <xf numFmtId="186" fontId="0" fillId="0" borderId="29" xfId="0" applyNumberFormat="1" applyFont="1" applyBorder="1" applyAlignment="1" applyProtection="1">
      <alignment horizontal="center" vertical="top" wrapText="1"/>
      <protection locked="0"/>
    </xf>
    <xf numFmtId="185" fontId="0" fillId="0" borderId="32" xfId="0" applyNumberFormat="1" applyFont="1" applyBorder="1" applyAlignment="1">
      <alignment horizontal="center" vertical="top" wrapText="1"/>
    </xf>
    <xf numFmtId="185" fontId="0" fillId="0" borderId="52" xfId="0" applyNumberFormat="1" applyFont="1" applyBorder="1" applyAlignment="1">
      <alignment vertical="top" wrapText="1"/>
    </xf>
    <xf numFmtId="185" fontId="0" fillId="0" borderId="44" xfId="0" applyNumberFormat="1" applyFont="1" applyBorder="1" applyAlignment="1">
      <alignment horizontal="center" vertical="top" wrapText="1"/>
    </xf>
    <xf numFmtId="0" fontId="0" fillId="0" borderId="44" xfId="0" applyFont="1" applyBorder="1" applyAlignment="1">
      <alignment horizontal="center" vertical="top" wrapText="1"/>
    </xf>
    <xf numFmtId="38" fontId="0" fillId="35" borderId="58" xfId="0" applyNumberFormat="1" applyFont="1" applyFill="1" applyBorder="1" applyAlignment="1">
      <alignment horizontal="center" vertical="center" wrapText="1"/>
    </xf>
    <xf numFmtId="0" fontId="0" fillId="35" borderId="58" xfId="0" applyFont="1" applyFill="1" applyBorder="1" applyAlignment="1">
      <alignment wrapText="1"/>
    </xf>
    <xf numFmtId="0" fontId="30" fillId="35" borderId="58" xfId="0" applyFont="1" applyFill="1" applyBorder="1" applyAlignment="1">
      <alignment horizontal="right" wrapText="1"/>
    </xf>
    <xf numFmtId="186" fontId="0" fillId="0" borderId="29" xfId="0" applyNumberFormat="1" applyBorder="1" applyAlignment="1">
      <alignment horizontal="center" vertical="top" wrapText="1"/>
    </xf>
    <xf numFmtId="185" fontId="0" fillId="0" borderId="50" xfId="0" applyNumberFormat="1" applyBorder="1" applyAlignment="1">
      <alignment wrapText="1"/>
    </xf>
    <xf numFmtId="186" fontId="0" fillId="0" borderId="51" xfId="0" applyNumberFormat="1" applyBorder="1" applyAlignment="1">
      <alignment horizontal="center" vertical="top" wrapText="1"/>
    </xf>
    <xf numFmtId="185" fontId="0" fillId="0" borderId="32" xfId="0" applyNumberFormat="1" applyBorder="1" applyAlignment="1">
      <alignment horizontal="center" vertical="top" wrapText="1"/>
    </xf>
    <xf numFmtId="0" fontId="0" fillId="0" borderId="55" xfId="0" applyBorder="1" applyAlignment="1" applyProtection="1">
      <alignment vertical="top" wrapText="1"/>
      <protection/>
    </xf>
    <xf numFmtId="185" fontId="0" fillId="0" borderId="44" xfId="0" applyNumberFormat="1" applyBorder="1" applyAlignment="1">
      <alignment horizontal="center" vertical="top" wrapText="1"/>
    </xf>
    <xf numFmtId="185" fontId="0" fillId="0" borderId="59" xfId="0" applyNumberFormat="1" applyBorder="1" applyAlignment="1">
      <alignment horizontal="center" vertical="top" wrapText="1"/>
    </xf>
    <xf numFmtId="185" fontId="0" fillId="0" borderId="60" xfId="0" applyNumberFormat="1" applyBorder="1" applyAlignment="1">
      <alignment horizontal="center" vertical="top" wrapText="1"/>
    </xf>
    <xf numFmtId="0" fontId="0" fillId="0" borderId="58" xfId="0" applyNumberFormat="1" applyFont="1" applyBorder="1" applyAlignment="1" applyProtection="1">
      <alignment horizontal="left" vertical="top" wrapText="1"/>
      <protection locked="0"/>
    </xf>
    <xf numFmtId="186" fontId="0" fillId="35" borderId="47" xfId="0" applyNumberFormat="1" applyFill="1" applyBorder="1" applyAlignment="1">
      <alignment horizontal="center" vertical="top" wrapText="1"/>
    </xf>
    <xf numFmtId="185" fontId="0" fillId="35" borderId="58" xfId="0" applyNumberFormat="1" applyFill="1" applyBorder="1" applyAlignment="1">
      <alignment horizontal="center" wrapText="1"/>
    </xf>
    <xf numFmtId="186" fontId="0" fillId="35" borderId="49" xfId="0" applyNumberFormat="1" applyFill="1" applyBorder="1" applyAlignment="1">
      <alignment horizontal="center" vertical="top" wrapText="1"/>
    </xf>
    <xf numFmtId="186" fontId="0" fillId="0" borderId="29" xfId="0" applyNumberFormat="1" applyFont="1" applyBorder="1" applyAlignment="1" applyProtection="1">
      <alignment horizontal="center" vertical="top"/>
      <protection locked="0"/>
    </xf>
    <xf numFmtId="185" fontId="0" fillId="0" borderId="50" xfId="0" applyNumberFormat="1" applyBorder="1" applyAlignment="1">
      <alignment horizontal="center" wrapText="1"/>
    </xf>
    <xf numFmtId="186" fontId="0" fillId="0" borderId="43" xfId="0" applyNumberFormat="1" applyFont="1" applyBorder="1" applyAlignment="1" applyProtection="1">
      <alignment horizontal="center" vertical="top"/>
      <protection locked="0"/>
    </xf>
    <xf numFmtId="186" fontId="0" fillId="0" borderId="50" xfId="0" applyNumberFormat="1" applyFont="1" applyBorder="1" applyAlignment="1" applyProtection="1">
      <alignment horizontal="center" vertical="top"/>
      <protection locked="0"/>
    </xf>
    <xf numFmtId="185" fontId="0" fillId="0" borderId="32" xfId="0" applyNumberFormat="1" applyBorder="1" applyAlignment="1">
      <alignment horizontal="center" vertical="top"/>
    </xf>
    <xf numFmtId="185" fontId="0" fillId="0" borderId="0" xfId="0" applyNumberFormat="1" applyBorder="1" applyAlignment="1">
      <alignment horizontal="center" vertical="top"/>
    </xf>
    <xf numFmtId="185" fontId="0" fillId="0" borderId="61" xfId="0" applyNumberFormat="1" applyBorder="1" applyAlignment="1">
      <alignment horizontal="center" vertical="top"/>
    </xf>
    <xf numFmtId="185" fontId="0" fillId="0" borderId="62" xfId="0" applyNumberFormat="1" applyBorder="1" applyAlignment="1">
      <alignment horizontal="center" vertical="top"/>
    </xf>
    <xf numFmtId="0" fontId="0" fillId="0" borderId="61" xfId="0" applyFont="1" applyBorder="1" applyAlignment="1">
      <alignment horizontal="left" vertical="top" wrapText="1"/>
    </xf>
    <xf numFmtId="185" fontId="0" fillId="0" borderId="59" xfId="0" applyNumberFormat="1" applyBorder="1" applyAlignment="1">
      <alignment horizontal="center" vertical="top"/>
    </xf>
    <xf numFmtId="185" fontId="0" fillId="0" borderId="54" xfId="0" applyNumberFormat="1" applyBorder="1" applyAlignment="1">
      <alignment horizontal="center" vertical="top"/>
    </xf>
    <xf numFmtId="185" fontId="0" fillId="0" borderId="52" xfId="0" applyNumberFormat="1" applyBorder="1" applyAlignment="1">
      <alignment horizontal="center" vertical="top"/>
    </xf>
    <xf numFmtId="186" fontId="0" fillId="35" borderId="47" xfId="0" applyNumberFormat="1" applyFill="1" applyBorder="1" applyAlignment="1" applyProtection="1">
      <alignment horizontal="center" vertical="top"/>
      <protection locked="0"/>
    </xf>
    <xf numFmtId="185" fontId="0" fillId="35" borderId="58" xfId="0" applyNumberFormat="1" applyFill="1" applyBorder="1" applyAlignment="1">
      <alignment horizontal="center" vertical="top" wrapText="1"/>
    </xf>
    <xf numFmtId="186" fontId="0" fillId="35" borderId="48" xfId="0" applyNumberFormat="1" applyFill="1" applyBorder="1" applyAlignment="1" applyProtection="1">
      <alignment horizontal="center" vertical="top"/>
      <protection locked="0"/>
    </xf>
    <xf numFmtId="186" fontId="0" fillId="35" borderId="58" xfId="0" applyNumberFormat="1" applyFill="1" applyBorder="1" applyAlignment="1" applyProtection="1">
      <alignment horizontal="center" vertical="top"/>
      <protection locked="0"/>
    </xf>
    <xf numFmtId="38" fontId="0" fillId="0" borderId="29" xfId="0" applyNumberFormat="1" applyFont="1" applyBorder="1" applyAlignment="1">
      <alignment horizontal="center" vertical="center"/>
    </xf>
    <xf numFmtId="185" fontId="0" fillId="0" borderId="52" xfId="0" applyNumberFormat="1" applyBorder="1" applyAlignment="1">
      <alignment wrapText="1"/>
    </xf>
    <xf numFmtId="38" fontId="0" fillId="0" borderId="43" xfId="0" applyNumberFormat="1" applyFont="1" applyBorder="1" applyAlignment="1">
      <alignment horizontal="center" vertical="center"/>
    </xf>
    <xf numFmtId="38" fontId="0" fillId="0" borderId="50" xfId="0" applyNumberFormat="1" applyFont="1" applyBorder="1" applyAlignment="1">
      <alignment horizontal="center" vertical="center"/>
    </xf>
    <xf numFmtId="185" fontId="0" fillId="0" borderId="63" xfId="0" applyNumberFormat="1" applyFont="1" applyBorder="1" applyAlignment="1">
      <alignment horizontal="center" vertical="center" wrapText="1"/>
    </xf>
    <xf numFmtId="0" fontId="0" fillId="0" borderId="55" xfId="0" applyBorder="1" applyAlignment="1">
      <alignment vertical="center" wrapText="1"/>
    </xf>
    <xf numFmtId="185" fontId="0" fillId="0" borderId="64" xfId="0" applyNumberFormat="1" applyFont="1" applyBorder="1" applyAlignment="1">
      <alignment horizontal="center" vertical="center" wrapText="1"/>
    </xf>
    <xf numFmtId="185" fontId="0" fillId="0" borderId="52" xfId="0" applyNumberFormat="1" applyFont="1" applyBorder="1" applyAlignment="1">
      <alignment horizontal="center" vertical="center" wrapText="1"/>
    </xf>
    <xf numFmtId="185" fontId="0" fillId="0" borderId="0" xfId="0" applyNumberFormat="1" applyFont="1" applyBorder="1" applyAlignment="1">
      <alignment horizontal="center" vertical="center" wrapText="1"/>
    </xf>
    <xf numFmtId="185" fontId="0" fillId="0" borderId="32" xfId="0" applyNumberFormat="1" applyFont="1" applyBorder="1" applyAlignment="1">
      <alignment horizontal="center" vertical="center"/>
    </xf>
    <xf numFmtId="185" fontId="0" fillId="0" borderId="52" xfId="0" applyNumberFormat="1" applyBorder="1" applyAlignment="1">
      <alignment horizontal="center" vertical="center" wrapText="1"/>
    </xf>
    <xf numFmtId="185" fontId="0" fillId="0" borderId="0" xfId="0" applyNumberFormat="1" applyFont="1" applyBorder="1" applyAlignment="1">
      <alignment horizontal="center" vertical="center"/>
    </xf>
    <xf numFmtId="185" fontId="0" fillId="0" borderId="52" xfId="0" applyNumberFormat="1" applyFont="1" applyBorder="1" applyAlignment="1">
      <alignment horizontal="center" vertical="center"/>
    </xf>
    <xf numFmtId="38" fontId="0" fillId="35" borderId="47" xfId="0" applyNumberFormat="1" applyFont="1" applyFill="1" applyBorder="1" applyAlignment="1">
      <alignment horizontal="center" vertical="center"/>
    </xf>
    <xf numFmtId="185" fontId="0" fillId="35" borderId="58" xfId="0" applyNumberFormat="1" applyFill="1" applyBorder="1" applyAlignment="1">
      <alignment wrapText="1"/>
    </xf>
    <xf numFmtId="38" fontId="0" fillId="35" borderId="48" xfId="0" applyNumberFormat="1" applyFont="1" applyFill="1" applyBorder="1" applyAlignment="1">
      <alignment horizontal="center" vertical="center"/>
    </xf>
    <xf numFmtId="38" fontId="0" fillId="35" borderId="58" xfId="0" applyNumberFormat="1" applyFont="1" applyFill="1" applyBorder="1" applyAlignment="1">
      <alignment horizontal="center" vertical="center"/>
    </xf>
    <xf numFmtId="38" fontId="0" fillId="0" borderId="51" xfId="0" applyNumberFormat="1" applyFont="1" applyBorder="1" applyAlignment="1">
      <alignment horizontal="center" vertical="center"/>
    </xf>
    <xf numFmtId="185" fontId="0" fillId="0" borderId="44" xfId="0" applyNumberFormat="1" applyFont="1" applyBorder="1" applyAlignment="1">
      <alignment horizontal="center" vertical="center" wrapText="1"/>
    </xf>
    <xf numFmtId="0" fontId="0" fillId="0" borderId="52" xfId="0" applyFont="1" applyBorder="1" applyAlignment="1" applyProtection="1">
      <alignment horizontal="left" vertical="top" wrapText="1"/>
      <protection locked="0"/>
    </xf>
    <xf numFmtId="185" fontId="0" fillId="0" borderId="44" xfId="0" applyNumberFormat="1" applyFont="1" applyBorder="1" applyAlignment="1">
      <alignment horizontal="center" vertical="center"/>
    </xf>
    <xf numFmtId="0" fontId="0" fillId="0" borderId="57" xfId="0" applyFont="1" applyBorder="1" applyAlignment="1" applyProtection="1">
      <alignment horizontal="left" vertical="top" wrapText="1"/>
      <protection locked="0"/>
    </xf>
    <xf numFmtId="38" fontId="0" fillId="35" borderId="49" xfId="0" applyNumberFormat="1" applyFont="1" applyFill="1" applyBorder="1" applyAlignment="1">
      <alignment horizontal="center" vertical="center"/>
    </xf>
    <xf numFmtId="38" fontId="0" fillId="35" borderId="32" xfId="0" applyNumberFormat="1" applyFont="1" applyFill="1" applyBorder="1" applyAlignment="1">
      <alignment horizontal="center" vertical="center"/>
    </xf>
    <xf numFmtId="185" fontId="0" fillId="35" borderId="0" xfId="0" applyNumberFormat="1" applyFill="1" applyBorder="1" applyAlignment="1">
      <alignment wrapText="1"/>
    </xf>
    <xf numFmtId="38" fontId="0" fillId="35" borderId="0" xfId="0" applyNumberFormat="1" applyFont="1" applyFill="1" applyBorder="1" applyAlignment="1">
      <alignment horizontal="center" vertical="center"/>
    </xf>
    <xf numFmtId="185" fontId="0" fillId="0" borderId="0" xfId="0" applyNumberFormat="1" applyFont="1" applyBorder="1" applyAlignment="1">
      <alignment wrapText="1"/>
    </xf>
    <xf numFmtId="185" fontId="0" fillId="0" borderId="0" xfId="0" applyNumberFormat="1" applyAlignment="1">
      <alignment vertical="top" wrapText="1"/>
    </xf>
    <xf numFmtId="185" fontId="0" fillId="35" borderId="58" xfId="0" applyNumberFormat="1" applyFill="1" applyBorder="1" applyAlignment="1">
      <alignment horizontal="center" vertical="center" wrapText="1"/>
    </xf>
    <xf numFmtId="185" fontId="0" fillId="35" borderId="58" xfId="0" applyNumberFormat="1" applyFill="1" applyBorder="1" applyAlignment="1">
      <alignment vertical="top" wrapText="1"/>
    </xf>
    <xf numFmtId="185" fontId="30" fillId="35" borderId="58" xfId="0" applyNumberFormat="1" applyFont="1" applyFill="1" applyBorder="1" applyAlignment="1">
      <alignment horizontal="right" vertical="top" wrapText="1"/>
    </xf>
    <xf numFmtId="0" fontId="31" fillId="0" borderId="0" xfId="0" applyFont="1" applyAlignment="1">
      <alignment/>
    </xf>
    <xf numFmtId="185" fontId="0" fillId="0" borderId="29" xfId="0" applyNumberFormat="1" applyBorder="1" applyAlignment="1">
      <alignment horizontal="center" vertical="center" wrapText="1"/>
    </xf>
    <xf numFmtId="185" fontId="0" fillId="0" borderId="51" xfId="0" applyNumberFormat="1" applyBorder="1" applyAlignment="1">
      <alignment horizontal="center" vertical="center" wrapText="1"/>
    </xf>
    <xf numFmtId="185" fontId="0" fillId="0" borderId="0" xfId="0" applyNumberFormat="1" applyFont="1" applyBorder="1" applyAlignment="1">
      <alignment vertical="top" wrapText="1"/>
    </xf>
    <xf numFmtId="0" fontId="31" fillId="0" borderId="0" xfId="0" applyFont="1" applyAlignment="1">
      <alignment horizontal="left"/>
    </xf>
    <xf numFmtId="185" fontId="0" fillId="0" borderId="55" xfId="0" applyNumberFormat="1" applyBorder="1" applyAlignment="1">
      <alignment horizontal="center" vertical="top" wrapText="1"/>
    </xf>
    <xf numFmtId="0" fontId="1" fillId="0" borderId="52" xfId="0" applyNumberFormat="1" applyFont="1" applyBorder="1" applyAlignment="1" applyProtection="1">
      <alignment horizontal="left" vertical="top" wrapText="1"/>
      <protection locked="0"/>
    </xf>
    <xf numFmtId="185" fontId="0" fillId="35" borderId="52" xfId="0" applyNumberFormat="1" applyFont="1" applyFill="1" applyBorder="1" applyAlignment="1">
      <alignment vertical="top" wrapText="1"/>
    </xf>
    <xf numFmtId="185" fontId="0" fillId="35" borderId="47" xfId="0" applyNumberFormat="1" applyFill="1" applyBorder="1" applyAlignment="1">
      <alignment horizontal="center" vertical="top" wrapText="1"/>
    </xf>
    <xf numFmtId="185" fontId="0" fillId="35" borderId="49" xfId="0" applyNumberFormat="1" applyFill="1" applyBorder="1" applyAlignment="1">
      <alignment horizontal="center" vertical="top" wrapText="1"/>
    </xf>
    <xf numFmtId="185" fontId="0" fillId="0" borderId="50" xfId="0" applyNumberFormat="1" applyFont="1" applyBorder="1" applyAlignment="1">
      <alignment vertical="top" wrapText="1"/>
    </xf>
    <xf numFmtId="185" fontId="0" fillId="35" borderId="58" xfId="0" applyNumberFormat="1" applyFont="1" applyFill="1" applyBorder="1" applyAlignment="1">
      <alignment vertical="top" wrapText="1"/>
    </xf>
    <xf numFmtId="185" fontId="0" fillId="0" borderId="50" xfId="0" applyNumberFormat="1" applyBorder="1" applyAlignment="1">
      <alignment horizontal="center" vertical="top" wrapText="1"/>
    </xf>
    <xf numFmtId="185" fontId="0" fillId="0" borderId="51" xfId="0" applyNumberFormat="1" applyBorder="1" applyAlignment="1">
      <alignment horizontal="center" vertical="top" wrapText="1"/>
    </xf>
    <xf numFmtId="185" fontId="0" fillId="0" borderId="0" xfId="0" applyNumberFormat="1" applyBorder="1" applyAlignment="1">
      <alignment wrapText="1"/>
    </xf>
    <xf numFmtId="185" fontId="0" fillId="0" borderId="43" xfId="0" applyNumberFormat="1" applyBorder="1" applyAlignment="1">
      <alignment horizontal="center" vertical="top" wrapText="1"/>
    </xf>
    <xf numFmtId="0" fontId="0" fillId="0" borderId="44" xfId="0" applyNumberFormat="1" applyFont="1" applyBorder="1" applyAlignment="1" applyProtection="1">
      <alignment horizontal="left" vertical="top" wrapText="1"/>
      <protection locked="0"/>
    </xf>
    <xf numFmtId="185" fontId="0" fillId="35" borderId="48" xfId="0" applyNumberFormat="1" applyFill="1" applyBorder="1" applyAlignment="1">
      <alignment horizontal="center" vertical="top" wrapText="1"/>
    </xf>
    <xf numFmtId="185" fontId="0" fillId="0" borderId="0" xfId="0" applyNumberFormat="1" applyFont="1" applyBorder="1" applyAlignment="1">
      <alignment horizontal="center" wrapText="1"/>
    </xf>
    <xf numFmtId="38" fontId="0" fillId="0" borderId="0" xfId="0" applyNumberFormat="1" applyFont="1" applyAlignment="1">
      <alignment horizontal="center" wrapText="1"/>
    </xf>
    <xf numFmtId="38" fontId="32" fillId="0" borderId="0" xfId="0" applyNumberFormat="1" applyFont="1" applyAlignment="1">
      <alignment horizontal="left" wrapText="1"/>
    </xf>
    <xf numFmtId="0" fontId="18" fillId="0" borderId="25" xfId="0" applyFont="1" applyBorder="1" applyAlignment="1">
      <alignment horizontal="center" vertical="center" wrapText="1"/>
    </xf>
    <xf numFmtId="38" fontId="0" fillId="0" borderId="50" xfId="0" applyNumberFormat="1" applyFont="1" applyBorder="1" applyAlignment="1">
      <alignment horizontal="center" vertical="center" wrapText="1"/>
    </xf>
    <xf numFmtId="0" fontId="0" fillId="0" borderId="50" xfId="0" applyBorder="1" applyAlignment="1">
      <alignment horizontal="center" vertical="top" wrapText="1"/>
    </xf>
    <xf numFmtId="38" fontId="0" fillId="0" borderId="51" xfId="0" applyNumberFormat="1" applyFont="1" applyBorder="1" applyAlignment="1">
      <alignment horizontal="center" vertical="center" wrapText="1"/>
    </xf>
    <xf numFmtId="0" fontId="15" fillId="0" borderId="51" xfId="0" applyFont="1" applyBorder="1" applyAlignment="1">
      <alignment vertical="top" wrapText="1"/>
    </xf>
    <xf numFmtId="0" fontId="0" fillId="0" borderId="55" xfId="0" applyFont="1" applyBorder="1" applyAlignment="1">
      <alignment horizontal="center" vertical="top" wrapText="1"/>
    </xf>
    <xf numFmtId="0" fontId="0" fillId="0" borderId="44" xfId="0" applyFont="1" applyBorder="1" applyAlignment="1" applyProtection="1">
      <alignment horizontal="left" vertical="top" wrapText="1"/>
      <protection locked="0"/>
    </xf>
    <xf numFmtId="0" fontId="0" fillId="0" borderId="60" xfId="0" applyNumberFormat="1" applyFont="1" applyBorder="1" applyAlignment="1" applyProtection="1">
      <alignment horizontal="left" vertical="top" wrapText="1"/>
      <protection locked="0"/>
    </xf>
    <xf numFmtId="186" fontId="0" fillId="35" borderId="58" xfId="0" applyNumberFormat="1" applyFont="1" applyFill="1" applyBorder="1" applyAlignment="1">
      <alignment horizontal="center" vertical="top" wrapText="1"/>
    </xf>
    <xf numFmtId="0" fontId="0" fillId="35" borderId="58" xfId="0" applyFill="1" applyBorder="1" applyAlignment="1">
      <alignment horizontal="center" vertical="top" wrapText="1"/>
    </xf>
    <xf numFmtId="186" fontId="0" fillId="0" borderId="50" xfId="0" applyNumberFormat="1" applyFont="1" applyBorder="1" applyAlignment="1">
      <alignment horizontal="center" vertical="top" wrapText="1"/>
    </xf>
    <xf numFmtId="186" fontId="0" fillId="0" borderId="51" xfId="0" applyNumberFormat="1" applyFont="1" applyBorder="1" applyAlignment="1">
      <alignment horizontal="center" vertical="top" wrapText="1"/>
    </xf>
    <xf numFmtId="0" fontId="0" fillId="0" borderId="55" xfId="0" applyFont="1" applyBorder="1" applyAlignment="1">
      <alignment horizontal="center" wrapText="1"/>
    </xf>
    <xf numFmtId="185" fontId="0" fillId="0" borderId="52" xfId="0" applyNumberFormat="1" applyFont="1" applyBorder="1" applyAlignment="1">
      <alignment horizontal="center" wrapText="1"/>
    </xf>
    <xf numFmtId="0" fontId="0" fillId="35" borderId="58" xfId="0" applyFill="1" applyBorder="1" applyAlignment="1">
      <alignment horizontal="center" wrapText="1"/>
    </xf>
    <xf numFmtId="185" fontId="0" fillId="35" borderId="58" xfId="0" applyNumberFormat="1" applyFont="1" applyFill="1" applyBorder="1" applyAlignment="1">
      <alignment horizontal="center" vertical="top" wrapText="1"/>
    </xf>
    <xf numFmtId="180" fontId="1" fillId="35" borderId="0" xfId="0" applyNumberFormat="1" applyFont="1" applyFill="1" applyBorder="1" applyAlignment="1">
      <alignment/>
    </xf>
    <xf numFmtId="180" fontId="1" fillId="0" borderId="0" xfId="0" applyNumberFormat="1" applyFont="1" applyBorder="1" applyAlignment="1">
      <alignment vertical="center"/>
    </xf>
    <xf numFmtId="180" fontId="1" fillId="40" borderId="18" xfId="0" applyNumberFormat="1" applyFont="1" applyFill="1" applyBorder="1" applyAlignment="1">
      <alignment horizontal="center" vertical="center" wrapText="1"/>
    </xf>
    <xf numFmtId="180" fontId="1" fillId="0" borderId="0" xfId="0" applyNumberFormat="1" applyFont="1" applyFill="1" applyBorder="1" applyAlignment="1">
      <alignment vertical="center"/>
    </xf>
    <xf numFmtId="0" fontId="26" fillId="0" borderId="29" xfId="0" applyFont="1" applyBorder="1" applyAlignment="1">
      <alignment/>
    </xf>
    <xf numFmtId="180" fontId="0" fillId="0" borderId="43" xfId="0" applyNumberFormat="1" applyBorder="1" applyAlignment="1">
      <alignment/>
    </xf>
    <xf numFmtId="180" fontId="0" fillId="36" borderId="43" xfId="0" applyNumberFormat="1" applyFill="1" applyBorder="1" applyAlignment="1">
      <alignment/>
    </xf>
    <xf numFmtId="0" fontId="6" fillId="0" borderId="43" xfId="0" applyFont="1" applyBorder="1" applyAlignment="1">
      <alignment/>
    </xf>
    <xf numFmtId="175" fontId="0" fillId="36" borderId="43" xfId="0" applyNumberFormat="1" applyFill="1" applyBorder="1" applyAlignment="1">
      <alignment/>
    </xf>
    <xf numFmtId="175" fontId="0" fillId="0" borderId="43" xfId="0" applyNumberFormat="1" applyFill="1" applyBorder="1" applyAlignment="1">
      <alignment/>
    </xf>
    <xf numFmtId="0" fontId="0" fillId="0" borderId="43" xfId="0" applyBorder="1" applyAlignment="1">
      <alignment/>
    </xf>
    <xf numFmtId="0" fontId="0" fillId="0" borderId="51" xfId="0" applyBorder="1" applyAlignment="1">
      <alignment/>
    </xf>
    <xf numFmtId="0" fontId="0" fillId="0" borderId="32" xfId="0" applyBorder="1" applyAlignment="1">
      <alignment/>
    </xf>
    <xf numFmtId="0" fontId="0" fillId="0" borderId="44" xfId="0" applyBorder="1" applyAlignment="1">
      <alignment/>
    </xf>
    <xf numFmtId="49" fontId="0" fillId="0" borderId="0" xfId="0" applyNumberFormat="1" applyFont="1" applyBorder="1" applyAlignment="1">
      <alignment vertical="top" wrapText="1"/>
    </xf>
    <xf numFmtId="49" fontId="6" fillId="0" borderId="0" xfId="0" applyNumberFormat="1" applyFont="1" applyBorder="1" applyAlignment="1">
      <alignment/>
    </xf>
    <xf numFmtId="180" fontId="27" fillId="0" borderId="0" xfId="0" applyNumberFormat="1" applyFont="1" applyBorder="1" applyAlignment="1">
      <alignment vertical="top" wrapText="1"/>
    </xf>
    <xf numFmtId="0" fontId="28" fillId="0" borderId="0" xfId="0" applyFont="1" applyBorder="1" applyAlignment="1">
      <alignment/>
    </xf>
    <xf numFmtId="0" fontId="27" fillId="0" borderId="0" xfId="0" applyFont="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 fillId="0" borderId="18" xfId="0" applyFont="1" applyBorder="1" applyAlignment="1">
      <alignment vertical="top"/>
    </xf>
    <xf numFmtId="0" fontId="0" fillId="0" borderId="24" xfId="0" applyBorder="1" applyAlignment="1">
      <alignment/>
    </xf>
    <xf numFmtId="49" fontId="0" fillId="0" borderId="12" xfId="0" applyNumberFormat="1" applyFont="1" applyBorder="1" applyAlignment="1">
      <alignment vertical="top" wrapText="1"/>
    </xf>
    <xf numFmtId="0" fontId="27" fillId="0" borderId="12" xfId="0" applyFont="1" applyBorder="1" applyAlignment="1">
      <alignment vertical="top" wrapText="1"/>
    </xf>
    <xf numFmtId="0" fontId="27" fillId="0" borderId="12" xfId="0" applyFont="1" applyBorder="1" applyAlignment="1">
      <alignment/>
    </xf>
    <xf numFmtId="0" fontId="29" fillId="35" borderId="14" xfId="0" applyFont="1" applyFill="1" applyBorder="1" applyAlignment="1">
      <alignment vertical="top"/>
    </xf>
    <xf numFmtId="180" fontId="29" fillId="35" borderId="18" xfId="0" applyNumberFormat="1" applyFont="1" applyFill="1" applyBorder="1" applyAlignment="1">
      <alignment vertical="top"/>
    </xf>
    <xf numFmtId="180" fontId="29" fillId="35" borderId="15" xfId="0" applyNumberFormat="1" applyFont="1" applyFill="1" applyBorder="1" applyAlignment="1">
      <alignment vertical="top"/>
    </xf>
    <xf numFmtId="180" fontId="29" fillId="35" borderId="14" xfId="0" applyNumberFormat="1" applyFont="1" applyFill="1" applyBorder="1" applyAlignment="1">
      <alignment vertical="top"/>
    </xf>
    <xf numFmtId="180" fontId="29" fillId="35" borderId="16" xfId="0" applyNumberFormat="1" applyFont="1" applyFill="1" applyBorder="1" applyAlignment="1">
      <alignment vertical="top"/>
    </xf>
    <xf numFmtId="180" fontId="28" fillId="35" borderId="15" xfId="0" applyNumberFormat="1" applyFont="1" applyFill="1" applyBorder="1" applyAlignment="1">
      <alignment vertical="top"/>
    </xf>
    <xf numFmtId="184" fontId="29" fillId="35" borderId="18" xfId="0" applyNumberFormat="1" applyFont="1" applyFill="1" applyBorder="1" applyAlignment="1">
      <alignment vertical="top"/>
    </xf>
    <xf numFmtId="175" fontId="29" fillId="35" borderId="15" xfId="0" applyNumberFormat="1" applyFont="1" applyFill="1" applyBorder="1" applyAlignment="1">
      <alignment vertical="top"/>
    </xf>
    <xf numFmtId="0" fontId="29" fillId="35" borderId="15" xfId="0" applyFont="1" applyFill="1" applyBorder="1" applyAlignment="1">
      <alignment vertical="top"/>
    </xf>
    <xf numFmtId="0" fontId="1" fillId="0" borderId="21" xfId="0" applyFont="1" applyBorder="1" applyAlignment="1">
      <alignment vertical="top"/>
    </xf>
    <xf numFmtId="38" fontId="1" fillId="40" borderId="65" xfId="0" applyNumberFormat="1" applyFont="1" applyFill="1" applyBorder="1" applyAlignment="1" applyProtection="1">
      <alignment horizontal="center" vertical="center" wrapText="1"/>
      <protection/>
    </xf>
    <xf numFmtId="0" fontId="0" fillId="0" borderId="55" xfId="0" applyFont="1" applyBorder="1" applyAlignment="1">
      <alignment horizontal="center" vertical="top"/>
    </xf>
    <xf numFmtId="185" fontId="15" fillId="0" borderId="50" xfId="0" applyNumberFormat="1" applyFont="1" applyBorder="1" applyAlignment="1">
      <alignment horizontal="left" vertical="top" wrapText="1"/>
    </xf>
    <xf numFmtId="0" fontId="0" fillId="0" borderId="55" xfId="0" applyFont="1" applyBorder="1" applyAlignment="1">
      <alignment horizontal="left" vertical="top" wrapText="1"/>
    </xf>
    <xf numFmtId="0" fontId="17" fillId="0" borderId="44" xfId="0" applyFont="1" applyBorder="1" applyAlignment="1">
      <alignment horizontal="left" vertical="top" wrapText="1"/>
    </xf>
    <xf numFmtId="0" fontId="0" fillId="0" borderId="44" xfId="0" applyBorder="1" applyAlignment="1">
      <alignment horizontal="left" vertical="top" wrapText="1"/>
    </xf>
    <xf numFmtId="0" fontId="15" fillId="0" borderId="50" xfId="0" applyFont="1" applyBorder="1" applyAlignment="1" applyProtection="1">
      <alignment horizontal="left" vertical="top" wrapText="1"/>
      <protection locked="0"/>
    </xf>
    <xf numFmtId="0" fontId="15" fillId="0" borderId="50" xfId="0" applyFont="1" applyBorder="1" applyAlignment="1">
      <alignment horizontal="left" vertical="top" wrapText="1"/>
    </xf>
    <xf numFmtId="185" fontId="0" fillId="0" borderId="52" xfId="0" applyNumberFormat="1" applyFont="1" applyBorder="1" applyAlignment="1">
      <alignment horizontal="left" vertical="top" wrapText="1"/>
    </xf>
    <xf numFmtId="0" fontId="0" fillId="0" borderId="53" xfId="0" applyFont="1" applyBorder="1" applyAlignment="1">
      <alignment horizontal="left" vertical="top" wrapText="1"/>
    </xf>
    <xf numFmtId="0" fontId="30" fillId="35" borderId="58" xfId="0" applyFont="1" applyFill="1" applyBorder="1" applyAlignment="1">
      <alignment horizontal="left" vertical="top" wrapText="1"/>
    </xf>
    <xf numFmtId="0" fontId="0" fillId="0" borderId="44" xfId="0" applyNumberFormat="1" applyBorder="1" applyAlignment="1">
      <alignment horizontal="left" vertical="top" wrapText="1"/>
    </xf>
    <xf numFmtId="0" fontId="17" fillId="0" borderId="66" xfId="0" applyFont="1" applyBorder="1" applyAlignment="1">
      <alignment horizontal="left" vertical="top" wrapText="1"/>
    </xf>
    <xf numFmtId="0" fontId="0" fillId="0" borderId="25" xfId="0" applyFont="1" applyBorder="1" applyAlignment="1">
      <alignment horizontal="left" vertical="top" wrapText="1"/>
    </xf>
    <xf numFmtId="187" fontId="0" fillId="0" borderId="52" xfId="53" applyNumberFormat="1" applyFont="1" applyBorder="1" applyAlignment="1" applyProtection="1">
      <alignment horizontal="left" vertical="top" wrapText="1"/>
      <protection/>
    </xf>
    <xf numFmtId="187" fontId="0" fillId="0" borderId="52" xfId="0" applyNumberFormat="1" applyFont="1" applyBorder="1" applyAlignment="1" applyProtection="1">
      <alignment horizontal="left" vertical="top" wrapText="1"/>
      <protection/>
    </xf>
    <xf numFmtId="187" fontId="0" fillId="0" borderId="52" xfId="0" applyNumberFormat="1" applyFont="1" applyBorder="1" applyAlignment="1">
      <alignment horizontal="left" vertical="top" wrapText="1"/>
    </xf>
    <xf numFmtId="0" fontId="30" fillId="35" borderId="44" xfId="0" applyFont="1" applyFill="1" applyBorder="1" applyAlignment="1">
      <alignment horizontal="left" vertical="top" wrapText="1"/>
    </xf>
    <xf numFmtId="0" fontId="30" fillId="35" borderId="56" xfId="0" applyFont="1" applyFill="1" applyBorder="1" applyAlignment="1">
      <alignment horizontal="right" vertical="top" wrapText="1"/>
    </xf>
    <xf numFmtId="0" fontId="30" fillId="35" borderId="58" xfId="0" applyFont="1" applyFill="1" applyBorder="1" applyAlignment="1">
      <alignment horizontal="right" vertical="top" wrapText="1"/>
    </xf>
    <xf numFmtId="0" fontId="33" fillId="0" borderId="57" xfId="0" applyFont="1" applyBorder="1" applyAlignment="1">
      <alignment horizontal="left" vertical="top" wrapText="1"/>
    </xf>
    <xf numFmtId="185" fontId="15" fillId="0" borderId="51" xfId="0" applyNumberFormat="1" applyFont="1" applyBorder="1" applyAlignment="1">
      <alignment horizontal="left" vertical="top" wrapText="1"/>
    </xf>
    <xf numFmtId="185" fontId="30" fillId="35" borderId="49" xfId="0" applyNumberFormat="1" applyFont="1" applyFill="1" applyBorder="1" applyAlignment="1">
      <alignment horizontal="right" vertical="top" wrapText="1"/>
    </xf>
    <xf numFmtId="180" fontId="11" fillId="0" borderId="0" xfId="0" applyNumberFormat="1" applyFont="1" applyAlignment="1">
      <alignment/>
    </xf>
    <xf numFmtId="0" fontId="13" fillId="0" borderId="0" xfId="0" applyFont="1" applyFill="1" applyAlignment="1">
      <alignment/>
    </xf>
    <xf numFmtId="0" fontId="13" fillId="0" borderId="0" xfId="0" applyFont="1" applyAlignment="1">
      <alignment/>
    </xf>
    <xf numFmtId="0" fontId="12" fillId="0" borderId="0" xfId="0" applyFont="1" applyFill="1" applyAlignment="1">
      <alignment/>
    </xf>
    <xf numFmtId="175" fontId="12" fillId="0" borderId="0" xfId="0" applyNumberFormat="1" applyFont="1" applyFill="1" applyAlignment="1">
      <alignment/>
    </xf>
    <xf numFmtId="0" fontId="11" fillId="0" borderId="0" xfId="0" applyFont="1" applyFill="1" applyAlignment="1">
      <alignment/>
    </xf>
    <xf numFmtId="0" fontId="14" fillId="0" borderId="0" xfId="0" applyFont="1" applyFill="1" applyAlignment="1">
      <alignment/>
    </xf>
    <xf numFmtId="180" fontId="6" fillId="0" borderId="0" xfId="0" applyNumberFormat="1" applyFont="1" applyFill="1" applyAlignment="1">
      <alignment/>
    </xf>
    <xf numFmtId="180" fontId="1"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top" wrapText="1"/>
    </xf>
    <xf numFmtId="180" fontId="0" fillId="0" borderId="0" xfId="0" applyNumberFormat="1" applyFont="1" applyFill="1" applyBorder="1" applyAlignment="1">
      <alignment horizontal="center" vertical="top" wrapText="1"/>
    </xf>
    <xf numFmtId="180" fontId="1" fillId="0" borderId="0" xfId="0" applyNumberFormat="1" applyFont="1" applyFill="1" applyBorder="1" applyAlignment="1">
      <alignment vertical="top"/>
    </xf>
    <xf numFmtId="180" fontId="1" fillId="0" borderId="0" xfId="0" applyNumberFormat="1" applyFont="1" applyFill="1" applyBorder="1" applyAlignment="1">
      <alignment horizontal="center" vertical="top" wrapText="1"/>
    </xf>
    <xf numFmtId="180" fontId="1" fillId="0" borderId="0" xfId="0" applyNumberFormat="1" applyFont="1" applyBorder="1" applyAlignment="1">
      <alignment horizontal="center"/>
    </xf>
    <xf numFmtId="180" fontId="1" fillId="0" borderId="12" xfId="0" applyNumberFormat="1" applyFont="1" applyBorder="1" applyAlignment="1">
      <alignment/>
    </xf>
    <xf numFmtId="0" fontId="1" fillId="0" borderId="14" xfId="0" applyFont="1" applyBorder="1" applyAlignment="1">
      <alignment vertical="top"/>
    </xf>
    <xf numFmtId="180" fontId="20" fillId="35" borderId="66" xfId="0" applyNumberFormat="1" applyFont="1" applyFill="1" applyBorder="1" applyAlignment="1">
      <alignment horizontal="center" vertical="center" wrapText="1"/>
    </xf>
    <xf numFmtId="180" fontId="22" fillId="35" borderId="44" xfId="0" applyNumberFormat="1" applyFont="1" applyFill="1" applyBorder="1" applyAlignment="1">
      <alignment horizontal="center" vertical="top" wrapText="1"/>
    </xf>
    <xf numFmtId="0" fontId="24" fillId="0" borderId="44" xfId="0" applyFont="1" applyFill="1" applyBorder="1" applyAlignment="1" applyProtection="1">
      <alignment wrapText="1"/>
      <protection/>
    </xf>
    <xf numFmtId="181" fontId="24" fillId="0" borderId="44" xfId="0" applyNumberFormat="1" applyFont="1" applyFill="1" applyBorder="1" applyAlignment="1" applyProtection="1">
      <alignment horizontal="right" wrapText="1"/>
      <protection/>
    </xf>
    <xf numFmtId="181" fontId="22" fillId="0" borderId="67" xfId="0" applyNumberFormat="1" applyFont="1" applyFill="1" applyBorder="1" applyAlignment="1" applyProtection="1">
      <alignment horizontal="right" wrapText="1"/>
      <protection/>
    </xf>
    <xf numFmtId="181" fontId="24" fillId="0" borderId="44" xfId="0" applyNumberFormat="1" applyFont="1" applyBorder="1" applyAlignment="1" applyProtection="1">
      <alignment horizontal="right" wrapText="1"/>
      <protection/>
    </xf>
    <xf numFmtId="181" fontId="22" fillId="35" borderId="67" xfId="0" applyNumberFormat="1" applyFont="1" applyFill="1" applyBorder="1" applyAlignment="1" applyProtection="1">
      <alignment horizontal="right" wrapText="1"/>
      <protection/>
    </xf>
    <xf numFmtId="181" fontId="22" fillId="35" borderId="68" xfId="0" applyNumberFormat="1" applyFont="1" applyFill="1" applyBorder="1" applyAlignment="1" applyProtection="1">
      <alignment horizontal="right" wrapText="1"/>
      <protection/>
    </xf>
    <xf numFmtId="181" fontId="0" fillId="0" borderId="48" xfId="0" applyNumberFormat="1" applyBorder="1" applyAlignment="1" applyProtection="1">
      <alignment horizontal="right" wrapText="1"/>
      <protection/>
    </xf>
    <xf numFmtId="183" fontId="22" fillId="37" borderId="44" xfId="0" applyNumberFormat="1" applyFont="1" applyFill="1" applyBorder="1" applyAlignment="1" applyProtection="1">
      <alignment horizontal="center" wrapText="1"/>
      <protection/>
    </xf>
    <xf numFmtId="0" fontId="33" fillId="0" borderId="61" xfId="0" applyNumberFormat="1" applyFont="1" applyFill="1" applyBorder="1" applyAlignment="1" applyProtection="1">
      <alignment horizontal="left" vertical="top" wrapText="1"/>
      <protection/>
    </xf>
    <xf numFmtId="0" fontId="0" fillId="41" borderId="0" xfId="0" applyFont="1" applyFill="1" applyAlignment="1">
      <alignment/>
    </xf>
    <xf numFmtId="180" fontId="0" fillId="41" borderId="11" xfId="0" applyNumberFormat="1" applyFont="1" applyFill="1" applyBorder="1" applyAlignment="1">
      <alignment/>
    </xf>
    <xf numFmtId="180" fontId="0" fillId="41" borderId="0" xfId="0" applyNumberFormat="1" applyFont="1" applyFill="1" applyBorder="1" applyAlignment="1">
      <alignment/>
    </xf>
    <xf numFmtId="180" fontId="0" fillId="41" borderId="0" xfId="0" applyNumberFormat="1" applyFont="1" applyFill="1" applyAlignment="1">
      <alignment/>
    </xf>
    <xf numFmtId="180" fontId="0" fillId="41" borderId="12" xfId="0" applyNumberFormat="1" applyFont="1" applyFill="1" applyBorder="1" applyAlignment="1">
      <alignment/>
    </xf>
    <xf numFmtId="180" fontId="0" fillId="41" borderId="13" xfId="0" applyNumberFormat="1" applyFont="1" applyFill="1" applyBorder="1" applyAlignment="1">
      <alignment/>
    </xf>
    <xf numFmtId="0" fontId="6" fillId="41" borderId="0" xfId="0" applyFont="1" applyFill="1" applyAlignment="1">
      <alignment/>
    </xf>
    <xf numFmtId="175" fontId="0" fillId="41" borderId="0" xfId="0" applyNumberFormat="1" applyFont="1" applyFill="1" applyBorder="1" applyAlignment="1">
      <alignment/>
    </xf>
    <xf numFmtId="181" fontId="22" fillId="0" borderId="34" xfId="0" applyNumberFormat="1" applyFont="1" applyFill="1" applyBorder="1" applyAlignment="1" applyProtection="1">
      <alignment horizontal="right" wrapText="1"/>
      <protection/>
    </xf>
    <xf numFmtId="181" fontId="24" fillId="0" borderId="12" xfId="0" applyNumberFormat="1" applyFont="1" applyFill="1" applyBorder="1" applyAlignment="1" applyProtection="1">
      <alignment horizontal="right" wrapText="1"/>
      <protection/>
    </xf>
    <xf numFmtId="181" fontId="22" fillId="0" borderId="69" xfId="0" applyNumberFormat="1" applyFont="1" applyFill="1" applyBorder="1" applyAlignment="1" applyProtection="1">
      <alignment horizontal="right" wrapText="1"/>
      <protection/>
    </xf>
    <xf numFmtId="182" fontId="22" fillId="35" borderId="41" xfId="0" applyNumberFormat="1" applyFont="1" applyFill="1" applyBorder="1" applyAlignment="1" applyProtection="1">
      <alignment horizontal="right" wrapText="1"/>
      <protection/>
    </xf>
    <xf numFmtId="181" fontId="24" fillId="0" borderId="12" xfId="0" applyNumberFormat="1" applyFont="1" applyBorder="1" applyAlignment="1" applyProtection="1">
      <alignment horizontal="right" wrapText="1"/>
      <protection/>
    </xf>
    <xf numFmtId="181" fontId="22" fillId="0" borderId="70" xfId="0" applyNumberFormat="1" applyFont="1" applyFill="1" applyBorder="1" applyAlignment="1" applyProtection="1">
      <alignment horizontal="right" wrapText="1"/>
      <protection/>
    </xf>
    <xf numFmtId="181" fontId="24" fillId="0" borderId="52" xfId="0" applyNumberFormat="1" applyFont="1" applyFill="1" applyBorder="1" applyAlignment="1" applyProtection="1">
      <alignment horizontal="right" wrapText="1"/>
      <protection/>
    </xf>
    <xf numFmtId="181" fontId="22" fillId="35" borderId="56" xfId="0" applyNumberFormat="1" applyFont="1" applyFill="1" applyBorder="1" applyAlignment="1" applyProtection="1">
      <alignment horizontal="right" wrapText="1"/>
      <protection/>
    </xf>
    <xf numFmtId="181" fontId="24" fillId="0" borderId="52" xfId="0" applyNumberFormat="1" applyFont="1" applyBorder="1" applyAlignment="1" applyProtection="1">
      <alignment horizontal="right" wrapText="1"/>
      <protection/>
    </xf>
    <xf numFmtId="181" fontId="22" fillId="0" borderId="52" xfId="0" applyNumberFormat="1" applyFont="1" applyBorder="1" applyAlignment="1" applyProtection="1">
      <alignment horizontal="right" wrapText="1"/>
      <protection/>
    </xf>
    <xf numFmtId="181" fontId="22" fillId="35" borderId="70" xfId="0" applyNumberFormat="1" applyFont="1" applyFill="1" applyBorder="1" applyAlignment="1" applyProtection="1">
      <alignment horizontal="right" wrapText="1"/>
      <protection/>
    </xf>
    <xf numFmtId="181" fontId="22" fillId="0" borderId="19" xfId="0" applyNumberFormat="1" applyFont="1" applyBorder="1" applyAlignment="1" applyProtection="1">
      <alignment horizontal="center" vertical="center" wrapText="1"/>
      <protection/>
    </xf>
    <xf numFmtId="181" fontId="22" fillId="42" borderId="19" xfId="0" applyNumberFormat="1" applyFont="1" applyFill="1" applyBorder="1" applyAlignment="1" applyProtection="1">
      <alignment horizontal="center" vertical="center" wrapText="1"/>
      <protection/>
    </xf>
    <xf numFmtId="181" fontId="20" fillId="40" borderId="19" xfId="0" applyNumberFormat="1" applyFont="1" applyFill="1" applyBorder="1" applyAlignment="1" applyProtection="1">
      <alignment horizontal="center" vertical="center" wrapText="1"/>
      <protection/>
    </xf>
    <xf numFmtId="181" fontId="20" fillId="0" borderId="19" xfId="0" applyNumberFormat="1" applyFont="1" applyFill="1" applyBorder="1" applyAlignment="1" applyProtection="1">
      <alignment horizontal="center" vertical="center" wrapText="1"/>
      <protection/>
    </xf>
    <xf numFmtId="181" fontId="20" fillId="0" borderId="71" xfId="0" applyNumberFormat="1" applyFont="1" applyFill="1" applyBorder="1" applyAlignment="1" applyProtection="1">
      <alignment horizontal="center" vertical="center" wrapText="1"/>
      <protection/>
    </xf>
    <xf numFmtId="38" fontId="0" fillId="0" borderId="30" xfId="0" applyNumberFormat="1" applyBorder="1" applyAlignment="1" applyProtection="1">
      <alignment horizontal="center" wrapText="1"/>
      <protection/>
    </xf>
    <xf numFmtId="0" fontId="0" fillId="0" borderId="72" xfId="0" applyFill="1" applyBorder="1" applyAlignment="1">
      <alignment horizontal="center" vertical="center" wrapText="1"/>
    </xf>
    <xf numFmtId="38" fontId="25" fillId="37" borderId="33" xfId="0" applyNumberFormat="1" applyFont="1" applyFill="1" applyBorder="1" applyAlignment="1" applyProtection="1">
      <alignment horizontal="left" vertical="top" wrapText="1"/>
      <protection/>
    </xf>
    <xf numFmtId="181" fontId="22" fillId="0" borderId="10" xfId="0" applyNumberFormat="1" applyFont="1" applyBorder="1" applyAlignment="1" applyProtection="1">
      <alignment horizontal="center" wrapText="1"/>
      <protection/>
    </xf>
    <xf numFmtId="181" fontId="24" fillId="42" borderId="10" xfId="0" applyNumberFormat="1" applyFont="1" applyFill="1" applyBorder="1" applyAlignment="1" applyProtection="1">
      <alignment horizontal="right" wrapText="1"/>
      <protection/>
    </xf>
    <xf numFmtId="183" fontId="22" fillId="0" borderId="11" xfId="0" applyNumberFormat="1" applyFont="1" applyBorder="1" applyAlignment="1" applyProtection="1">
      <alignment horizontal="center" wrapText="1"/>
      <protection/>
    </xf>
    <xf numFmtId="183" fontId="24" fillId="42" borderId="11" xfId="0" applyNumberFormat="1" applyFont="1" applyFill="1" applyBorder="1" applyAlignment="1" applyProtection="1">
      <alignment horizontal="center" wrapText="1"/>
      <protection/>
    </xf>
    <xf numFmtId="183" fontId="24" fillId="0" borderId="11" xfId="0" applyNumberFormat="1" applyFont="1" applyBorder="1" applyAlignment="1" applyProtection="1">
      <alignment horizontal="center" wrapText="1"/>
      <protection/>
    </xf>
    <xf numFmtId="183" fontId="24" fillId="0" borderId="11" xfId="0" applyNumberFormat="1" applyFont="1" applyFill="1" applyBorder="1" applyAlignment="1" applyProtection="1">
      <alignment horizontal="center" wrapText="1"/>
      <protection/>
    </xf>
    <xf numFmtId="183" fontId="22" fillId="0" borderId="11" xfId="0" applyNumberFormat="1" applyFont="1" applyBorder="1" applyAlignment="1" applyProtection="1">
      <alignment horizontal="right" wrapText="1"/>
      <protection/>
    </xf>
    <xf numFmtId="183" fontId="24" fillId="42" borderId="11" xfId="0" applyNumberFormat="1" applyFont="1" applyFill="1" applyBorder="1" applyAlignment="1" applyProtection="1">
      <alignment horizontal="right" wrapText="1"/>
      <protection/>
    </xf>
    <xf numFmtId="183" fontId="24" fillId="0" borderId="11" xfId="0" applyNumberFormat="1" applyFont="1" applyBorder="1" applyAlignment="1" applyProtection="1">
      <alignment horizontal="right" wrapText="1"/>
      <protection/>
    </xf>
    <xf numFmtId="183" fontId="24" fillId="0" borderId="11" xfId="0" applyNumberFormat="1" applyFont="1" applyFill="1" applyBorder="1" applyAlignment="1" applyProtection="1">
      <alignment horizontal="right" wrapText="1"/>
      <protection/>
    </xf>
    <xf numFmtId="183" fontId="22" fillId="0" borderId="18" xfId="0" applyNumberFormat="1" applyFont="1" applyBorder="1" applyAlignment="1" applyProtection="1">
      <alignment horizontal="right" wrapText="1"/>
      <protection/>
    </xf>
    <xf numFmtId="183" fontId="22" fillId="42" borderId="18" xfId="0" applyNumberFormat="1" applyFont="1" applyFill="1" applyBorder="1" applyAlignment="1" applyProtection="1">
      <alignment horizontal="right" wrapText="1"/>
      <protection/>
    </xf>
    <xf numFmtId="183" fontId="22" fillId="42" borderId="11" xfId="0" applyNumberFormat="1" applyFont="1" applyFill="1" applyBorder="1" applyAlignment="1" applyProtection="1">
      <alignment horizontal="right" wrapText="1"/>
      <protection/>
    </xf>
    <xf numFmtId="183" fontId="24" fillId="42" borderId="18" xfId="0" applyNumberFormat="1" applyFont="1" applyFill="1" applyBorder="1" applyAlignment="1" applyProtection="1">
      <alignment horizontal="right" wrapText="1"/>
      <protection/>
    </xf>
    <xf numFmtId="183" fontId="24" fillId="0" borderId="18" xfId="0" applyNumberFormat="1" applyFont="1" applyBorder="1" applyAlignment="1" applyProtection="1">
      <alignment horizontal="right" wrapText="1"/>
      <protection/>
    </xf>
    <xf numFmtId="0" fontId="0" fillId="0" borderId="11" xfId="0" applyBorder="1" applyAlignment="1" applyProtection="1">
      <alignment horizontal="right" wrapText="1"/>
      <protection/>
    </xf>
    <xf numFmtId="38" fontId="0" fillId="42" borderId="11" xfId="0" applyNumberFormat="1" applyFill="1" applyBorder="1" applyAlignment="1" applyProtection="1">
      <alignment horizontal="right" wrapText="1"/>
      <protection/>
    </xf>
    <xf numFmtId="38" fontId="0" fillId="0" borderId="11" xfId="0" applyNumberFormat="1" applyBorder="1" applyAlignment="1" applyProtection="1">
      <alignment horizontal="right" wrapText="1"/>
      <protection/>
    </xf>
    <xf numFmtId="183" fontId="0" fillId="0" borderId="11" xfId="0" applyNumberFormat="1" applyFill="1" applyBorder="1" applyAlignment="1" applyProtection="1">
      <alignment horizontal="right" wrapText="1"/>
      <protection/>
    </xf>
    <xf numFmtId="183" fontId="0" fillId="0" borderId="11" xfId="0" applyNumberFormat="1" applyBorder="1" applyAlignment="1" applyProtection="1">
      <alignment horizontal="right" wrapText="1"/>
      <protection/>
    </xf>
    <xf numFmtId="183" fontId="22" fillId="37" borderId="11" xfId="0" applyNumberFormat="1" applyFont="1" applyFill="1" applyBorder="1" applyAlignment="1" applyProtection="1">
      <alignment horizontal="right" wrapText="1"/>
      <protection/>
    </xf>
    <xf numFmtId="0" fontId="0" fillId="0" borderId="73" xfId="0" applyBorder="1" applyAlignment="1" applyProtection="1">
      <alignment horizontal="right" wrapText="1"/>
      <protection/>
    </xf>
    <xf numFmtId="38" fontId="0" fillId="0" borderId="73" xfId="0" applyNumberFormat="1" applyBorder="1" applyAlignment="1" applyProtection="1">
      <alignment horizontal="right" wrapText="1"/>
      <protection/>
    </xf>
    <xf numFmtId="183" fontId="0" fillId="0" borderId="73" xfId="0" applyNumberFormat="1" applyBorder="1" applyAlignment="1" applyProtection="1">
      <alignment horizontal="right" wrapText="1"/>
      <protection/>
    </xf>
    <xf numFmtId="183" fontId="0" fillId="0" borderId="73" xfId="0" applyNumberFormat="1" applyFill="1" applyBorder="1" applyAlignment="1" applyProtection="1">
      <alignment horizontal="right" wrapText="1"/>
      <protection/>
    </xf>
    <xf numFmtId="181" fontId="1" fillId="0" borderId="74" xfId="0" applyNumberFormat="1" applyFont="1" applyBorder="1" applyAlignment="1" applyProtection="1">
      <alignment horizontal="right" wrapText="1"/>
      <protection/>
    </xf>
    <xf numFmtId="0" fontId="1" fillId="0" borderId="74" xfId="0" applyFont="1" applyBorder="1" applyAlignment="1">
      <alignment horizontal="center" vertical="center" wrapText="1"/>
    </xf>
    <xf numFmtId="0" fontId="0" fillId="0" borderId="32" xfId="0" applyBorder="1" applyAlignment="1" applyProtection="1">
      <alignment wrapText="1"/>
      <protection/>
    </xf>
    <xf numFmtId="181" fontId="22" fillId="0" borderId="0" xfId="0" applyNumberFormat="1" applyFont="1" applyFill="1" applyBorder="1" applyAlignment="1" applyProtection="1">
      <alignment horizontal="right" wrapText="1"/>
      <protection/>
    </xf>
    <xf numFmtId="181" fontId="22" fillId="0" borderId="11" xfId="0" applyNumberFormat="1" applyFont="1" applyFill="1" applyBorder="1" applyAlignment="1" applyProtection="1">
      <alignment horizontal="right" wrapText="1"/>
      <protection/>
    </xf>
    <xf numFmtId="181" fontId="22" fillId="0" borderId="0" xfId="0" applyNumberFormat="1" applyFont="1" applyBorder="1" applyAlignment="1" applyProtection="1">
      <alignment horizontal="right" wrapText="1"/>
      <protection/>
    </xf>
    <xf numFmtId="181" fontId="22" fillId="0" borderId="44" xfId="0" applyNumberFormat="1" applyFont="1" applyBorder="1" applyAlignment="1" applyProtection="1">
      <alignment horizontal="right" wrapText="1"/>
      <protection/>
    </xf>
    <xf numFmtId="182" fontId="22" fillId="0" borderId="11" xfId="0" applyNumberFormat="1" applyFont="1" applyBorder="1" applyAlignment="1" applyProtection="1">
      <alignment horizontal="right" wrapText="1"/>
      <protection/>
    </xf>
    <xf numFmtId="182" fontId="22" fillId="35" borderId="36" xfId="0" applyNumberFormat="1" applyFont="1" applyFill="1" applyBorder="1" applyAlignment="1" applyProtection="1">
      <alignment horizontal="right" wrapText="1"/>
      <protection/>
    </xf>
    <xf numFmtId="180" fontId="1" fillId="0" borderId="23" xfId="0" applyNumberFormat="1" applyFont="1" applyBorder="1" applyAlignment="1">
      <alignment horizontal="center"/>
    </xf>
    <xf numFmtId="180" fontId="1" fillId="0" borderId="24" xfId="0" applyNumberFormat="1" applyFont="1" applyBorder="1" applyAlignment="1">
      <alignment horizontal="center"/>
    </xf>
    <xf numFmtId="180" fontId="1" fillId="0" borderId="75" xfId="0" applyNumberFormat="1" applyFont="1" applyBorder="1" applyAlignment="1">
      <alignment horizontal="center"/>
    </xf>
    <xf numFmtId="180" fontId="1" fillId="39" borderId="23" xfId="0" applyNumberFormat="1" applyFont="1" applyFill="1" applyBorder="1" applyAlignment="1">
      <alignment horizontal="center"/>
    </xf>
    <xf numFmtId="180" fontId="1" fillId="39" borderId="24" xfId="0" applyNumberFormat="1" applyFont="1" applyFill="1" applyBorder="1" applyAlignment="1">
      <alignment horizontal="center"/>
    </xf>
    <xf numFmtId="180" fontId="1" fillId="39" borderId="75" xfId="0" applyNumberFormat="1" applyFont="1" applyFill="1" applyBorder="1" applyAlignment="1">
      <alignment horizontal="center"/>
    </xf>
    <xf numFmtId="38" fontId="32" fillId="0" borderId="0" xfId="0" applyNumberFormat="1" applyFont="1" applyAlignment="1">
      <alignment horizontal="left" wrapText="1"/>
    </xf>
    <xf numFmtId="0" fontId="0" fillId="0" borderId="0" xfId="0" applyAlignment="1">
      <alignment horizontal="left" wrapText="1"/>
    </xf>
    <xf numFmtId="0" fontId="17" fillId="0" borderId="0" xfId="0" applyFont="1" applyAlignment="1">
      <alignment horizontal="center" wrapText="1"/>
    </xf>
    <xf numFmtId="0" fontId="0" fillId="0" borderId="0" xfId="0" applyAlignment="1">
      <alignment horizontal="center" wrapText="1"/>
    </xf>
    <xf numFmtId="38" fontId="26" fillId="0" borderId="32" xfId="0" applyNumberFormat="1" applyFont="1" applyBorder="1" applyAlignment="1">
      <alignment horizontal="left" wrapText="1"/>
    </xf>
    <xf numFmtId="38" fontId="26" fillId="0" borderId="32" xfId="0" applyNumberFormat="1" applyFont="1"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24" xfId="0" applyBorder="1" applyAlignment="1">
      <alignment horizontal="center"/>
    </xf>
    <xf numFmtId="0" fontId="0" fillId="0" borderId="75" xfId="0" applyBorder="1" applyAlignment="1">
      <alignment horizontal="center"/>
    </xf>
    <xf numFmtId="0" fontId="20" fillId="40" borderId="76" xfId="0" applyFont="1" applyFill="1" applyBorder="1" applyAlignment="1">
      <alignment horizontal="center" vertical="center" wrapText="1"/>
    </xf>
    <xf numFmtId="0" fontId="1" fillId="40" borderId="7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Monitoring\2012-2013\11%20Feb13\Report%20Apendicies\Appendix%20A%20GF%20-%20Feb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options"/>
      <sheetName val="_control"/>
      <sheetName val="Monitoring - With Dir"/>
      <sheetName val="Monitoring - With Dir (2)"/>
      <sheetName val="Monitoring - With Dir (3)"/>
      <sheetName val="Monitoring - With Dir (4)"/>
      <sheetName val="Monitoring - With Dir (5)"/>
      <sheetName val="Monitoring - With Dir (6)"/>
      <sheetName val="old sum"/>
      <sheetName val="Monitoring - With Dir (7)"/>
      <sheetName val="Sheet2"/>
      <sheetName val="GF Summary"/>
      <sheetName val="Summary (DS note)"/>
      <sheetName val="Comments"/>
      <sheetName val="Appendix A"/>
    </sheetNames>
    <sheetDataSet>
      <sheetData sheetId="8">
        <row r="106">
          <cell r="Z106">
            <v>0</v>
          </cell>
        </row>
        <row r="129">
          <cell r="Z129">
            <v>0</v>
          </cell>
        </row>
        <row r="176">
          <cell r="Z176">
            <v>0</v>
          </cell>
        </row>
        <row r="199">
          <cell r="Z199">
            <v>0</v>
          </cell>
        </row>
        <row r="223">
          <cell r="Z223">
            <v>0</v>
          </cell>
        </row>
        <row r="246">
          <cell r="Z246">
            <v>0</v>
          </cell>
        </row>
      </sheetData>
      <sheetData sheetId="11">
        <row r="35">
          <cell r="Y35">
            <v>0</v>
          </cell>
        </row>
        <row r="41">
          <cell r="Y41">
            <v>0</v>
          </cell>
        </row>
        <row r="44">
          <cell r="Y44">
            <v>-291</v>
          </cell>
        </row>
        <row r="46">
          <cell r="Y46">
            <v>0</v>
          </cell>
        </row>
        <row r="47">
          <cell r="Y47">
            <v>0</v>
          </cell>
        </row>
        <row r="105">
          <cell r="Y105">
            <v>0</v>
          </cell>
        </row>
        <row r="223">
          <cell r="R223">
            <v>309.859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140625" defaultRowHeight="12.75"/>
  <sheetData>
    <row r="1" ht="12.75">
      <c r="A1" t="s">
        <v>0</v>
      </c>
    </row>
    <row r="2" ht="12.75">
      <c r="A2" t="b">
        <v>0</v>
      </c>
    </row>
    <row r="3" ht="12.75">
      <c r="A3" t="b">
        <v>1</v>
      </c>
    </row>
    <row r="5" ht="12.75">
      <c r="A5" t="b">
        <v>0</v>
      </c>
    </row>
    <row r="6" ht="12.75">
      <c r="A6">
        <v>100000</v>
      </c>
    </row>
    <row r="7" ht="12.75">
      <c r="A7">
        <v>600</v>
      </c>
    </row>
    <row r="8" ht="12.75">
      <c r="A8">
        <v>1</v>
      </c>
    </row>
    <row r="9" ht="12.75">
      <c r="A9" t="b">
        <v>0</v>
      </c>
    </row>
    <row r="10" ht="12.75">
      <c r="A10">
        <v>100000</v>
      </c>
    </row>
    <row r="11" ht="12.75">
      <c r="A11" t="b">
        <v>0</v>
      </c>
    </row>
    <row r="12" ht="12.75">
      <c r="A12" t="b">
        <v>0</v>
      </c>
    </row>
    <row r="13" ht="12.75">
      <c r="A13" t="b">
        <v>0</v>
      </c>
    </row>
    <row r="15" ht="12.75">
      <c r="A15" t="b">
        <v>0</v>
      </c>
    </row>
    <row r="16" ht="12.75">
      <c r="A16" t="b">
        <v>1</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N97"/>
  <sheetViews>
    <sheetView showGridLines="0" zoomScale="90" zoomScaleNormal="90" zoomScalePageLayoutView="0" workbookViewId="0" topLeftCell="A1">
      <selection activeCell="A3" sqref="A3:K68"/>
    </sheetView>
  </sheetViews>
  <sheetFormatPr defaultColWidth="9.140625" defaultRowHeight="12.75"/>
  <cols>
    <col min="1" max="1" width="42.57421875" style="233" customWidth="1"/>
    <col min="2" max="2" width="11.57421875" style="179" customWidth="1"/>
    <col min="3" max="3" width="10.28125" style="233" hidden="1" customWidth="1"/>
    <col min="4" max="4" width="9.8515625" style="179" customWidth="1"/>
    <col min="5" max="5" width="12.00390625" style="233" customWidth="1"/>
    <col min="6" max="6" width="12.00390625" style="179" customWidth="1"/>
    <col min="7" max="7" width="12.28125" style="179" customWidth="1"/>
    <col min="8" max="8" width="10.28125" style="179" customWidth="1"/>
    <col min="9" max="9" width="11.28125" style="179" customWidth="1"/>
    <col min="10" max="10" width="11.7109375" style="179" customWidth="1"/>
    <col min="11" max="11" width="10.00390625" style="179" customWidth="1"/>
    <col min="12" max="12" width="9.140625" style="179" customWidth="1"/>
    <col min="13" max="13" width="9.28125" style="179" bestFit="1" customWidth="1"/>
    <col min="14" max="16384" width="9.140625" style="179" customWidth="1"/>
  </cols>
  <sheetData>
    <row r="1" spans="1:5" s="172" customFormat="1" ht="23.25">
      <c r="A1" s="169"/>
      <c r="B1" s="170"/>
      <c r="C1" s="171"/>
      <c r="E1" s="171"/>
    </row>
    <row r="2" spans="1:5" s="172" customFormat="1" ht="18.75" thickBot="1">
      <c r="A2" s="173"/>
      <c r="C2" s="173"/>
      <c r="E2" s="173"/>
    </row>
    <row r="3" spans="1:11" ht="70.5" thickBot="1">
      <c r="A3" s="174" t="s">
        <v>299</v>
      </c>
      <c r="B3" s="175" t="s">
        <v>215</v>
      </c>
      <c r="C3" s="176" t="s">
        <v>216</v>
      </c>
      <c r="D3" s="177" t="s">
        <v>217</v>
      </c>
      <c r="E3" s="176" t="s">
        <v>218</v>
      </c>
      <c r="F3" s="176" t="s">
        <v>45</v>
      </c>
      <c r="G3" s="176" t="s">
        <v>46</v>
      </c>
      <c r="H3" s="176" t="s">
        <v>219</v>
      </c>
      <c r="I3" s="176" t="s">
        <v>304</v>
      </c>
      <c r="J3" s="178" t="s">
        <v>303</v>
      </c>
      <c r="K3" s="495" t="s">
        <v>311</v>
      </c>
    </row>
    <row r="4" spans="1:11" ht="21">
      <c r="A4" s="180"/>
      <c r="B4" s="181" t="s">
        <v>220</v>
      </c>
      <c r="C4" s="182" t="s">
        <v>220</v>
      </c>
      <c r="D4" s="182" t="s">
        <v>220</v>
      </c>
      <c r="E4" s="182" t="s">
        <v>220</v>
      </c>
      <c r="F4" s="183" t="s">
        <v>220</v>
      </c>
      <c r="G4" s="182" t="s">
        <v>220</v>
      </c>
      <c r="H4" s="184" t="s">
        <v>220</v>
      </c>
      <c r="I4" s="182" t="s">
        <v>221</v>
      </c>
      <c r="J4" s="185" t="s">
        <v>220</v>
      </c>
      <c r="K4" s="496" t="s">
        <v>220</v>
      </c>
    </row>
    <row r="5" spans="1:11" ht="12.75">
      <c r="A5" s="186" t="s">
        <v>222</v>
      </c>
      <c r="B5" s="187"/>
      <c r="C5" s="188"/>
      <c r="D5" s="189"/>
      <c r="E5" s="188"/>
      <c r="F5" s="189"/>
      <c r="G5" s="190"/>
      <c r="H5" s="189"/>
      <c r="I5" s="190"/>
      <c r="J5" s="497"/>
      <c r="K5" s="497"/>
    </row>
    <row r="6" spans="1:11" ht="12.75">
      <c r="A6" s="191"/>
      <c r="B6" s="187"/>
      <c r="C6" s="188"/>
      <c r="D6" s="189"/>
      <c r="E6" s="188"/>
      <c r="F6" s="189"/>
      <c r="G6" s="190"/>
      <c r="H6" s="189"/>
      <c r="I6" s="190"/>
      <c r="J6" s="497"/>
      <c r="K6" s="497"/>
    </row>
    <row r="7" spans="1:14" ht="12.75" hidden="1">
      <c r="A7" s="192" t="s">
        <v>174</v>
      </c>
      <c r="B7" s="193">
        <v>946572</v>
      </c>
      <c r="C7" s="194">
        <v>959102</v>
      </c>
      <c r="D7" s="195">
        <f>E7-C7</f>
        <v>0</v>
      </c>
      <c r="E7" s="194">
        <v>959102</v>
      </c>
      <c r="F7" s="195">
        <v>782671.43</v>
      </c>
      <c r="G7" s="194">
        <v>-620152.39</v>
      </c>
      <c r="H7" s="195">
        <f>F7+G7</f>
        <v>162519.04000000004</v>
      </c>
      <c r="I7" s="196">
        <f aca="true" t="shared" si="0" ref="I7:I14">(H7/E7)*100%</f>
        <v>0.169449172246539</v>
      </c>
      <c r="J7" s="498">
        <f>1389102+6000</f>
        <v>1395102</v>
      </c>
      <c r="K7" s="498">
        <f aca="true" t="shared" si="1" ref="K7:K22">J7-E7</f>
        <v>436000</v>
      </c>
      <c r="M7" s="197"/>
      <c r="N7" s="198"/>
    </row>
    <row r="8" spans="1:14" ht="12.75" hidden="1">
      <c r="A8" s="192" t="s">
        <v>176</v>
      </c>
      <c r="B8" s="193">
        <v>3163940</v>
      </c>
      <c r="C8" s="194">
        <v>3166094</v>
      </c>
      <c r="D8" s="195">
        <f>E8-C8</f>
        <v>76440</v>
      </c>
      <c r="E8" s="194">
        <v>3242534</v>
      </c>
      <c r="F8" s="195">
        <v>1298177.82</v>
      </c>
      <c r="G8" s="194">
        <v>-224224.25</v>
      </c>
      <c r="H8" s="195">
        <f>F8+G8</f>
        <v>1073953.57</v>
      </c>
      <c r="I8" s="196">
        <f t="shared" si="0"/>
        <v>0.3312081137776813</v>
      </c>
      <c r="J8" s="498">
        <f aca="true" t="shared" si="2" ref="J8:J22">E8</f>
        <v>3242534</v>
      </c>
      <c r="K8" s="498">
        <f t="shared" si="1"/>
        <v>0</v>
      </c>
      <c r="M8" s="197"/>
      <c r="N8" s="198"/>
    </row>
    <row r="9" spans="1:14" ht="12.75" hidden="1">
      <c r="A9" s="192" t="s">
        <v>178</v>
      </c>
      <c r="B9" s="193">
        <v>-4394000</v>
      </c>
      <c r="C9" s="194">
        <v>-4369532</v>
      </c>
      <c r="D9" s="195">
        <f>E9-C9</f>
        <v>-76440</v>
      </c>
      <c r="E9" s="194">
        <v>-4445972</v>
      </c>
      <c r="F9" s="195">
        <v>1350741.98</v>
      </c>
      <c r="G9" s="194">
        <v>-3533428.9</v>
      </c>
      <c r="H9" s="195">
        <f>F9+G9</f>
        <v>-2182686.92</v>
      </c>
      <c r="I9" s="196">
        <f t="shared" si="0"/>
        <v>0.4909358223578556</v>
      </c>
      <c r="J9" s="498">
        <f>E9+63000</f>
        <v>-4382972</v>
      </c>
      <c r="K9" s="498">
        <f t="shared" si="1"/>
        <v>63000</v>
      </c>
      <c r="M9" s="197"/>
      <c r="N9" s="198"/>
    </row>
    <row r="10" spans="1:14" s="206" customFormat="1" ht="13.5" thickBot="1">
      <c r="A10" s="199" t="s">
        <v>198</v>
      </c>
      <c r="B10" s="200">
        <f aca="true" t="shared" si="3" ref="B10:H10">SUM(B7:B9)</f>
        <v>-283488</v>
      </c>
      <c r="C10" s="514">
        <f t="shared" si="3"/>
        <v>-244336</v>
      </c>
      <c r="D10" s="201">
        <f t="shared" si="3"/>
        <v>0</v>
      </c>
      <c r="E10" s="201">
        <f t="shared" si="3"/>
        <v>-244336</v>
      </c>
      <c r="F10" s="201">
        <f t="shared" si="3"/>
        <v>3431591.23</v>
      </c>
      <c r="G10" s="201">
        <f t="shared" si="3"/>
        <v>-4377805.54</v>
      </c>
      <c r="H10" s="201">
        <f t="shared" si="3"/>
        <v>-946214.3099999998</v>
      </c>
      <c r="I10" s="203">
        <f>(H10/E10)*100%</f>
        <v>3.8725947465784816</v>
      </c>
      <c r="J10" s="499">
        <f>SUM(J7:J9)</f>
        <v>254664</v>
      </c>
      <c r="K10" s="519">
        <f>SUM(K7:K9)</f>
        <v>499000</v>
      </c>
      <c r="M10" s="207"/>
      <c r="N10" s="208"/>
    </row>
    <row r="11" spans="1:14" ht="13.5" hidden="1" thickTop="1">
      <c r="A11" s="192" t="s">
        <v>223</v>
      </c>
      <c r="B11" s="193">
        <v>1398880</v>
      </c>
      <c r="C11" s="515">
        <v>1350339</v>
      </c>
      <c r="D11" s="194">
        <f aca="true" t="shared" si="4" ref="D11:D22">E11-C11</f>
        <v>0</v>
      </c>
      <c r="E11" s="194">
        <v>1350339</v>
      </c>
      <c r="F11" s="194">
        <v>533831.4</v>
      </c>
      <c r="G11" s="194">
        <v>-96179.51</v>
      </c>
      <c r="H11" s="194">
        <f>F11+G11</f>
        <v>437651.89</v>
      </c>
      <c r="I11" s="196">
        <f>(H11/E11)*100%</f>
        <v>0.3241051987686055</v>
      </c>
      <c r="J11" s="498">
        <f>E11</f>
        <v>1350339</v>
      </c>
      <c r="K11" s="520">
        <f>J11-E11</f>
        <v>0</v>
      </c>
      <c r="M11" s="197"/>
      <c r="N11" s="198"/>
    </row>
    <row r="12" spans="1:14" ht="12.75" hidden="1">
      <c r="A12" s="192" t="s">
        <v>180</v>
      </c>
      <c r="B12" s="193">
        <v>2318291</v>
      </c>
      <c r="C12" s="515">
        <v>2361045</v>
      </c>
      <c r="D12" s="194">
        <f t="shared" si="4"/>
        <v>131138</v>
      </c>
      <c r="E12" s="194">
        <v>2492183</v>
      </c>
      <c r="F12" s="194">
        <v>1156054.23</v>
      </c>
      <c r="G12" s="194">
        <v>-537917.87</v>
      </c>
      <c r="H12" s="194">
        <f>F12+G12</f>
        <v>618136.36</v>
      </c>
      <c r="I12" s="196">
        <f t="shared" si="0"/>
        <v>0.2480300844681149</v>
      </c>
      <c r="J12" s="498">
        <f t="shared" si="2"/>
        <v>2492183</v>
      </c>
      <c r="K12" s="520">
        <f t="shared" si="1"/>
        <v>0</v>
      </c>
      <c r="M12" s="197"/>
      <c r="N12" s="198"/>
    </row>
    <row r="13" spans="1:14" ht="12.75" hidden="1">
      <c r="A13" s="192" t="s">
        <v>182</v>
      </c>
      <c r="B13" s="193">
        <v>3641129</v>
      </c>
      <c r="C13" s="515">
        <v>5966518</v>
      </c>
      <c r="D13" s="194">
        <f t="shared" si="4"/>
        <v>4443</v>
      </c>
      <c r="E13" s="194">
        <f>5966518+4443</f>
        <v>5970961</v>
      </c>
      <c r="F13" s="194">
        <v>2053032.77</v>
      </c>
      <c r="G13" s="194">
        <v>-506328.27</v>
      </c>
      <c r="H13" s="194">
        <f>F13+G13</f>
        <v>1546704.5</v>
      </c>
      <c r="I13" s="196">
        <f t="shared" si="0"/>
        <v>0.25903778303023584</v>
      </c>
      <c r="J13" s="498">
        <f t="shared" si="2"/>
        <v>5970961</v>
      </c>
      <c r="K13" s="520">
        <f t="shared" si="1"/>
        <v>0</v>
      </c>
      <c r="M13" s="197"/>
      <c r="N13" s="198"/>
    </row>
    <row r="14" spans="1:14" ht="12.75" hidden="1">
      <c r="A14" s="192" t="s">
        <v>184</v>
      </c>
      <c r="B14" s="193">
        <v>-1545587</v>
      </c>
      <c r="C14" s="515">
        <v>-998450</v>
      </c>
      <c r="D14" s="194">
        <f t="shared" si="4"/>
        <v>18958</v>
      </c>
      <c r="E14" s="194">
        <f>-998450+18958</f>
        <v>-979492</v>
      </c>
      <c r="F14" s="194">
        <v>9853746.54</v>
      </c>
      <c r="G14" s="194">
        <v>-9749405.89</v>
      </c>
      <c r="H14" s="194">
        <f>F14+G14</f>
        <v>104340.64999999851</v>
      </c>
      <c r="I14" s="196">
        <f t="shared" si="0"/>
        <v>-0.10652527024212399</v>
      </c>
      <c r="J14" s="498">
        <f t="shared" si="2"/>
        <v>-979492</v>
      </c>
      <c r="K14" s="520">
        <f t="shared" si="1"/>
        <v>0</v>
      </c>
      <c r="M14" s="197"/>
      <c r="N14" s="198"/>
    </row>
    <row r="15" spans="1:14" ht="12.75" hidden="1">
      <c r="A15" s="192" t="s">
        <v>225</v>
      </c>
      <c r="B15" s="193">
        <v>2483389</v>
      </c>
      <c r="C15" s="515">
        <v>0</v>
      </c>
      <c r="D15" s="194">
        <f t="shared" si="4"/>
        <v>0</v>
      </c>
      <c r="E15" s="194">
        <v>0</v>
      </c>
      <c r="F15" s="194"/>
      <c r="G15" s="194"/>
      <c r="H15" s="194">
        <f>F15+G15</f>
        <v>0</v>
      </c>
      <c r="I15" s="196">
        <v>0</v>
      </c>
      <c r="J15" s="498">
        <f t="shared" si="2"/>
        <v>0</v>
      </c>
      <c r="K15" s="520">
        <f t="shared" si="1"/>
        <v>0</v>
      </c>
      <c r="M15" s="197"/>
      <c r="N15" s="198"/>
    </row>
    <row r="16" spans="1:14" s="206" customFormat="1" ht="14.25" thickBot="1" thickTop="1">
      <c r="A16" s="199" t="s">
        <v>199</v>
      </c>
      <c r="B16" s="200">
        <f>SUM(B11:B15)</f>
        <v>8296102</v>
      </c>
      <c r="C16" s="514">
        <f>SUM(C11:C15)</f>
        <v>8679452</v>
      </c>
      <c r="D16" s="201">
        <f>SUM(D11:D15)</f>
        <v>154539</v>
      </c>
      <c r="E16" s="201">
        <f aca="true" t="shared" si="5" ref="E16:K16">SUM(E11:E15)</f>
        <v>8833991</v>
      </c>
      <c r="F16" s="201">
        <f t="shared" si="5"/>
        <v>13596664.94</v>
      </c>
      <c r="G16" s="201">
        <f t="shared" si="5"/>
        <v>-10889831.540000001</v>
      </c>
      <c r="H16" s="201">
        <f t="shared" si="5"/>
        <v>2706833.3999999985</v>
      </c>
      <c r="I16" s="203">
        <f>(H16/E16)*100%</f>
        <v>0.3064111566335078</v>
      </c>
      <c r="J16" s="499">
        <f t="shared" si="5"/>
        <v>8833991</v>
      </c>
      <c r="K16" s="519">
        <f t="shared" si="5"/>
        <v>0</v>
      </c>
      <c r="M16" s="207"/>
      <c r="N16" s="208"/>
    </row>
    <row r="17" spans="1:14" ht="13.5" hidden="1" thickTop="1">
      <c r="A17" s="192" t="s">
        <v>226</v>
      </c>
      <c r="B17" s="193">
        <v>0</v>
      </c>
      <c r="C17" s="515">
        <v>375639</v>
      </c>
      <c r="D17" s="194">
        <f t="shared" si="4"/>
        <v>580587</v>
      </c>
      <c r="E17" s="194">
        <v>956226</v>
      </c>
      <c r="F17" s="194">
        <v>42631.81</v>
      </c>
      <c r="G17" s="194">
        <v>0</v>
      </c>
      <c r="H17" s="194">
        <f aca="true" t="shared" si="6" ref="H17:H22">F17+G17</f>
        <v>42631.81</v>
      </c>
      <c r="I17" s="196">
        <f aca="true" t="shared" si="7" ref="I17:I22">(H17/E17)*100%</f>
        <v>0.044583403923340294</v>
      </c>
      <c r="J17" s="498">
        <f>E17</f>
        <v>956226</v>
      </c>
      <c r="K17" s="520">
        <f t="shared" si="1"/>
        <v>0</v>
      </c>
      <c r="M17" s="197"/>
      <c r="N17" s="198"/>
    </row>
    <row r="18" spans="1:14" ht="12.75" hidden="1">
      <c r="A18" s="192" t="s">
        <v>188</v>
      </c>
      <c r="B18" s="193">
        <v>4148410</v>
      </c>
      <c r="C18" s="515">
        <v>3833051</v>
      </c>
      <c r="D18" s="194">
        <f t="shared" si="4"/>
        <v>35000</v>
      </c>
      <c r="E18" s="194">
        <v>3868051</v>
      </c>
      <c r="F18" s="194">
        <v>873516.56</v>
      </c>
      <c r="G18" s="194">
        <v>-16124.02</v>
      </c>
      <c r="H18" s="194">
        <f t="shared" si="6"/>
        <v>857392.54</v>
      </c>
      <c r="I18" s="196">
        <f t="shared" si="7"/>
        <v>0.2216600918653865</v>
      </c>
      <c r="J18" s="498">
        <f t="shared" si="2"/>
        <v>3868051</v>
      </c>
      <c r="K18" s="520">
        <f t="shared" si="1"/>
        <v>0</v>
      </c>
      <c r="M18" s="197"/>
      <c r="N18" s="198"/>
    </row>
    <row r="19" spans="1:14" ht="12.75" hidden="1">
      <c r="A19" s="192" t="s">
        <v>190</v>
      </c>
      <c r="B19" s="193">
        <v>2864387</v>
      </c>
      <c r="C19" s="515">
        <v>2864387</v>
      </c>
      <c r="D19" s="194">
        <f t="shared" si="4"/>
        <v>-22479</v>
      </c>
      <c r="E19" s="194">
        <f>2829387+12521</f>
        <v>2841908</v>
      </c>
      <c r="F19" s="194">
        <v>1100704.78</v>
      </c>
      <c r="G19" s="194">
        <v>-424152.52</v>
      </c>
      <c r="H19" s="194">
        <f t="shared" si="6"/>
        <v>676552.26</v>
      </c>
      <c r="I19" s="196">
        <f t="shared" si="7"/>
        <v>0.23806268886959042</v>
      </c>
      <c r="J19" s="498">
        <f t="shared" si="2"/>
        <v>2841908</v>
      </c>
      <c r="K19" s="520">
        <f t="shared" si="1"/>
        <v>0</v>
      </c>
      <c r="M19" s="197"/>
      <c r="N19" s="198"/>
    </row>
    <row r="20" spans="1:14" ht="12.75" hidden="1">
      <c r="A20" s="192" t="s">
        <v>192</v>
      </c>
      <c r="B20" s="193">
        <v>2027168</v>
      </c>
      <c r="C20" s="515">
        <v>2027168</v>
      </c>
      <c r="D20" s="194">
        <f t="shared" si="4"/>
        <v>2</v>
      </c>
      <c r="E20" s="194">
        <v>2027170</v>
      </c>
      <c r="F20" s="194">
        <v>567305.81</v>
      </c>
      <c r="G20" s="194">
        <v>-123456.31</v>
      </c>
      <c r="H20" s="194">
        <f t="shared" si="6"/>
        <v>443849.50000000006</v>
      </c>
      <c r="I20" s="196">
        <f>(H20/E20)*100%</f>
        <v>0.218950310038132</v>
      </c>
      <c r="J20" s="498">
        <f t="shared" si="2"/>
        <v>2027170</v>
      </c>
      <c r="K20" s="520">
        <f t="shared" si="1"/>
        <v>0</v>
      </c>
      <c r="M20" s="197"/>
      <c r="N20" s="198"/>
    </row>
    <row r="21" spans="1:14" ht="12.75" hidden="1">
      <c r="A21" s="192" t="s">
        <v>194</v>
      </c>
      <c r="B21" s="193">
        <v>1487194</v>
      </c>
      <c r="C21" s="515">
        <v>1487194</v>
      </c>
      <c r="D21" s="194">
        <f t="shared" si="4"/>
        <v>0</v>
      </c>
      <c r="E21" s="194">
        <v>1487194</v>
      </c>
      <c r="F21" s="194">
        <v>640308.74</v>
      </c>
      <c r="G21" s="194">
        <v>-207263.74</v>
      </c>
      <c r="H21" s="194">
        <f t="shared" si="6"/>
        <v>433045</v>
      </c>
      <c r="I21" s="196">
        <f t="shared" si="7"/>
        <v>0.29118258949404047</v>
      </c>
      <c r="J21" s="498">
        <f>E21+100000</f>
        <v>1587194</v>
      </c>
      <c r="K21" s="520">
        <f t="shared" si="1"/>
        <v>100000</v>
      </c>
      <c r="M21" s="197"/>
      <c r="N21" s="198"/>
    </row>
    <row r="22" spans="1:14" ht="12.75" hidden="1">
      <c r="A22" s="192" t="s">
        <v>227</v>
      </c>
      <c r="B22" s="193">
        <v>2539194</v>
      </c>
      <c r="C22" s="515">
        <v>2539194</v>
      </c>
      <c r="D22" s="194">
        <f t="shared" si="4"/>
        <v>9998</v>
      </c>
      <c r="E22" s="194">
        <f>2539192+10000</f>
        <v>2549192</v>
      </c>
      <c r="F22" s="194">
        <v>744074.59</v>
      </c>
      <c r="G22" s="194">
        <v>-118284.5</v>
      </c>
      <c r="H22" s="194">
        <f t="shared" si="6"/>
        <v>625790.09</v>
      </c>
      <c r="I22" s="196">
        <f t="shared" si="7"/>
        <v>0.2454856636926524</v>
      </c>
      <c r="J22" s="498">
        <f t="shared" si="2"/>
        <v>2549192</v>
      </c>
      <c r="K22" s="520">
        <f t="shared" si="1"/>
        <v>0</v>
      </c>
      <c r="M22" s="197"/>
      <c r="N22" s="198"/>
    </row>
    <row r="23" spans="1:14" s="206" customFormat="1" ht="14.25" thickBot="1" thickTop="1">
      <c r="A23" s="209" t="s">
        <v>228</v>
      </c>
      <c r="B23" s="200">
        <f aca="true" t="shared" si="8" ref="B23:H23">SUM(B17:B22)</f>
        <v>13066353</v>
      </c>
      <c r="C23" s="516">
        <f>SUM(C17:C22)</f>
        <v>13126633</v>
      </c>
      <c r="D23" s="201">
        <f>SUM(D17:D22)</f>
        <v>603108</v>
      </c>
      <c r="E23" s="201">
        <f t="shared" si="8"/>
        <v>13729741</v>
      </c>
      <c r="F23" s="201">
        <f t="shared" si="8"/>
        <v>3968542.29</v>
      </c>
      <c r="G23" s="201">
        <f t="shared" si="8"/>
        <v>-889281.0900000001</v>
      </c>
      <c r="H23" s="201">
        <f t="shared" si="8"/>
        <v>3079261.2</v>
      </c>
      <c r="I23" s="203">
        <f>(H23/E23)*100%</f>
        <v>0.2242767143240357</v>
      </c>
      <c r="J23" s="499">
        <f>SUM(J17:J22)</f>
        <v>13829741</v>
      </c>
      <c r="K23" s="519">
        <f>SUM(K17:K22)</f>
        <v>100000</v>
      </c>
      <c r="M23" s="207"/>
      <c r="N23" s="208"/>
    </row>
    <row r="24" spans="1:14" ht="13.5" thickTop="1">
      <c r="A24" s="191"/>
      <c r="B24" s="193"/>
      <c r="C24" s="515"/>
      <c r="D24" s="194"/>
      <c r="E24" s="194"/>
      <c r="F24" s="194"/>
      <c r="G24" s="194"/>
      <c r="H24" s="194"/>
      <c r="I24" s="196"/>
      <c r="J24" s="498"/>
      <c r="K24" s="520"/>
      <c r="M24" s="197"/>
      <c r="N24" s="198"/>
    </row>
    <row r="25" spans="1:14" s="206" customFormat="1" ht="26.25" thickBot="1">
      <c r="A25" s="210" t="s">
        <v>229</v>
      </c>
      <c r="B25" s="211">
        <f>B10+B16+B23</f>
        <v>21078967</v>
      </c>
      <c r="C25" s="232">
        <f>C10+C16+C23</f>
        <v>21561749</v>
      </c>
      <c r="D25" s="212">
        <f>E25-C25</f>
        <v>757647</v>
      </c>
      <c r="E25" s="212">
        <f aca="true" t="shared" si="9" ref="E25:K25">E10+E16+E23</f>
        <v>22319396</v>
      </c>
      <c r="F25" s="212">
        <f t="shared" si="9"/>
        <v>20996798.459999997</v>
      </c>
      <c r="G25" s="212">
        <f t="shared" si="9"/>
        <v>-16156918.170000002</v>
      </c>
      <c r="H25" s="212">
        <f t="shared" si="9"/>
        <v>4839880.289999999</v>
      </c>
      <c r="I25" s="517">
        <f>(H25/E25)*100%</f>
        <v>0.21684638285014518</v>
      </c>
      <c r="J25" s="502">
        <f t="shared" si="9"/>
        <v>22918396</v>
      </c>
      <c r="K25" s="521">
        <f t="shared" si="9"/>
        <v>599000</v>
      </c>
      <c r="M25" s="197"/>
      <c r="N25" s="198"/>
    </row>
    <row r="26" spans="1:11" ht="3.75" customHeight="1">
      <c r="A26" s="214"/>
      <c r="B26" s="215"/>
      <c r="C26" s="216"/>
      <c r="D26" s="217"/>
      <c r="E26" s="216"/>
      <c r="F26" s="217"/>
      <c r="G26" s="216"/>
      <c r="H26" s="217"/>
      <c r="I26" s="218"/>
      <c r="J26" s="500"/>
      <c r="K26" s="522"/>
    </row>
    <row r="27" spans="1:11" s="206" customFormat="1" ht="13.5" thickBot="1">
      <c r="A27" s="219" t="s">
        <v>230</v>
      </c>
      <c r="B27" s="200">
        <v>-1181682</v>
      </c>
      <c r="C27" s="201">
        <v>-1183824</v>
      </c>
      <c r="D27" s="201">
        <f>E27-C27</f>
        <v>0</v>
      </c>
      <c r="E27" s="201">
        <v>-1183824</v>
      </c>
      <c r="F27" s="202">
        <v>539506.84</v>
      </c>
      <c r="G27" s="201">
        <v>0</v>
      </c>
      <c r="H27" s="204">
        <f>F27+G27</f>
        <v>539506.84</v>
      </c>
      <c r="I27" s="203">
        <f>(H27/E27)*100%</f>
        <v>-0.45573230480206517</v>
      </c>
      <c r="J27" s="205">
        <f>E27</f>
        <v>-1183824</v>
      </c>
      <c r="K27" s="519">
        <f>J27-E27</f>
        <v>0</v>
      </c>
    </row>
    <row r="28" spans="1:11" ht="13.5" thickTop="1">
      <c r="A28" s="220"/>
      <c r="B28" s="215"/>
      <c r="C28" s="216"/>
      <c r="D28" s="217"/>
      <c r="E28" s="216"/>
      <c r="F28" s="217"/>
      <c r="G28" s="216"/>
      <c r="H28" s="217"/>
      <c r="I28" s="218"/>
      <c r="J28" s="500"/>
      <c r="K28" s="522"/>
    </row>
    <row r="29" spans="1:11" ht="12.75">
      <c r="A29" s="221" t="s">
        <v>150</v>
      </c>
      <c r="B29" s="222">
        <f>SUM(B30:B43)</f>
        <v>2793399</v>
      </c>
      <c r="C29" s="223"/>
      <c r="D29" s="223">
        <f aca="true" t="shared" si="10" ref="D29:J29">SUM(D30:D43)</f>
        <v>0</v>
      </c>
      <c r="E29" s="223">
        <f t="shared" si="10"/>
        <v>2951399</v>
      </c>
      <c r="F29" s="223">
        <f t="shared" si="10"/>
        <v>16717741.66</v>
      </c>
      <c r="G29" s="223">
        <f t="shared" si="10"/>
        <v>-17451716.06</v>
      </c>
      <c r="H29" s="223">
        <f t="shared" si="10"/>
        <v>-733974.3999999989</v>
      </c>
      <c r="I29" s="196">
        <f>(H29/E29)*100%</f>
        <v>-0.2486869447336666</v>
      </c>
      <c r="J29" s="224">
        <f t="shared" si="10"/>
        <v>2951399</v>
      </c>
      <c r="K29" s="523"/>
    </row>
    <row r="30" spans="1:11" ht="12.75" hidden="1">
      <c r="A30" s="225" t="s">
        <v>231</v>
      </c>
      <c r="B30" s="193">
        <v>200000</v>
      </c>
      <c r="C30" s="194">
        <v>200000</v>
      </c>
      <c r="D30" s="195">
        <f aca="true" t="shared" si="11" ref="D30:D50">E30-C30</f>
        <v>0</v>
      </c>
      <c r="E30" s="194">
        <v>200000</v>
      </c>
      <c r="F30" s="195">
        <v>16286329.01</v>
      </c>
      <c r="G30" s="194">
        <v>-16984210.06</v>
      </c>
      <c r="H30" s="195">
        <f>F30+G30</f>
        <v>-697881.0499999989</v>
      </c>
      <c r="I30" s="196">
        <f>(H30/E30)*100%</f>
        <v>-3.4894052499999946</v>
      </c>
      <c r="J30" s="498">
        <f>E30</f>
        <v>200000</v>
      </c>
      <c r="K30" s="520">
        <f>J30-E30</f>
        <v>0</v>
      </c>
    </row>
    <row r="31" spans="1:11" ht="12.75" hidden="1">
      <c r="A31" s="225" t="s">
        <v>232</v>
      </c>
      <c r="B31" s="193">
        <v>3482518</v>
      </c>
      <c r="C31" s="194">
        <v>3482518</v>
      </c>
      <c r="D31" s="195">
        <f t="shared" si="11"/>
        <v>0</v>
      </c>
      <c r="E31" s="194">
        <v>3482518</v>
      </c>
      <c r="F31" s="195">
        <v>431369.19</v>
      </c>
      <c r="G31" s="194">
        <v>0</v>
      </c>
      <c r="H31" s="195">
        <f aca="true" t="shared" si="12" ref="H31:H36">F31+G31</f>
        <v>431369.19</v>
      </c>
      <c r="I31" s="196">
        <f aca="true" t="shared" si="13" ref="I31:I36">(H31/E31)*100%</f>
        <v>0.12386703816031963</v>
      </c>
      <c r="J31" s="498">
        <f aca="true" t="shared" si="14" ref="J31:J36">E31</f>
        <v>3482518</v>
      </c>
      <c r="K31" s="520">
        <f aca="true" t="shared" si="15" ref="K31:K43">J31-E31</f>
        <v>0</v>
      </c>
    </row>
    <row r="32" spans="1:11" ht="12.75" hidden="1">
      <c r="A32" s="225" t="s">
        <v>118</v>
      </c>
      <c r="B32" s="193">
        <v>-6788908</v>
      </c>
      <c r="C32" s="194">
        <v>-6788908</v>
      </c>
      <c r="D32" s="195">
        <f t="shared" si="11"/>
        <v>0</v>
      </c>
      <c r="E32" s="194">
        <v>-6788908</v>
      </c>
      <c r="F32" s="195"/>
      <c r="G32" s="194"/>
      <c r="H32" s="195">
        <f t="shared" si="12"/>
        <v>0</v>
      </c>
      <c r="I32" s="196">
        <f t="shared" si="13"/>
        <v>0</v>
      </c>
      <c r="J32" s="498">
        <f t="shared" si="14"/>
        <v>-6788908</v>
      </c>
      <c r="K32" s="520">
        <f t="shared" si="15"/>
        <v>0</v>
      </c>
    </row>
    <row r="33" spans="1:11" ht="12.75" hidden="1">
      <c r="A33" s="225" t="s">
        <v>233</v>
      </c>
      <c r="B33" s="193">
        <v>-433833</v>
      </c>
      <c r="C33" s="194">
        <v>-275833</v>
      </c>
      <c r="D33" s="195">
        <f t="shared" si="11"/>
        <v>0</v>
      </c>
      <c r="E33" s="194">
        <v>-275833</v>
      </c>
      <c r="F33" s="195"/>
      <c r="G33" s="194"/>
      <c r="H33" s="195">
        <f t="shared" si="12"/>
        <v>0</v>
      </c>
      <c r="I33" s="196">
        <f t="shared" si="13"/>
        <v>0</v>
      </c>
      <c r="J33" s="498">
        <f t="shared" si="14"/>
        <v>-275833</v>
      </c>
      <c r="K33" s="520">
        <f t="shared" si="15"/>
        <v>0</v>
      </c>
    </row>
    <row r="34" spans="1:11" ht="12.75" hidden="1">
      <c r="A34" s="226" t="s">
        <v>82</v>
      </c>
      <c r="B34" s="215">
        <v>-467454</v>
      </c>
      <c r="C34" s="194">
        <v>-467454</v>
      </c>
      <c r="D34" s="195">
        <f t="shared" si="11"/>
        <v>0</v>
      </c>
      <c r="E34" s="194">
        <v>-467454</v>
      </c>
      <c r="F34" s="195"/>
      <c r="G34" s="194"/>
      <c r="H34" s="195">
        <f t="shared" si="12"/>
        <v>0</v>
      </c>
      <c r="I34" s="218">
        <f t="shared" si="13"/>
        <v>0</v>
      </c>
      <c r="J34" s="498">
        <f t="shared" si="14"/>
        <v>-467454</v>
      </c>
      <c r="K34" s="520">
        <f t="shared" si="15"/>
        <v>0</v>
      </c>
    </row>
    <row r="35" spans="1:11" ht="12.75" hidden="1">
      <c r="A35" s="226" t="s">
        <v>83</v>
      </c>
      <c r="B35" s="215">
        <v>7114140</v>
      </c>
      <c r="C35" s="194">
        <v>7114140</v>
      </c>
      <c r="D35" s="195">
        <f t="shared" si="11"/>
        <v>0</v>
      </c>
      <c r="E35" s="194">
        <v>7114140</v>
      </c>
      <c r="F35" s="195">
        <v>43.46</v>
      </c>
      <c r="G35" s="194"/>
      <c r="H35" s="195">
        <f t="shared" si="12"/>
        <v>43.46</v>
      </c>
      <c r="I35" s="218">
        <f t="shared" si="13"/>
        <v>6.1089604646520875E-06</v>
      </c>
      <c r="J35" s="498">
        <f t="shared" si="14"/>
        <v>7114140</v>
      </c>
      <c r="K35" s="520">
        <f t="shared" si="15"/>
        <v>0</v>
      </c>
    </row>
    <row r="36" spans="1:11" ht="12.75" hidden="1">
      <c r="A36" s="226" t="s">
        <v>123</v>
      </c>
      <c r="B36" s="215">
        <v>-1684617</v>
      </c>
      <c r="C36" s="194">
        <v>-1684617</v>
      </c>
      <c r="D36" s="195">
        <f t="shared" si="11"/>
        <v>0</v>
      </c>
      <c r="E36" s="194">
        <v>-1684617</v>
      </c>
      <c r="F36" s="195"/>
      <c r="G36" s="194">
        <v>-467506</v>
      </c>
      <c r="H36" s="195">
        <f t="shared" si="12"/>
        <v>-467506</v>
      </c>
      <c r="I36" s="218">
        <f t="shared" si="13"/>
        <v>0.27751471105895287</v>
      </c>
      <c r="J36" s="498">
        <f t="shared" si="14"/>
        <v>-1684617</v>
      </c>
      <c r="K36" s="520">
        <f t="shared" si="15"/>
        <v>0</v>
      </c>
    </row>
    <row r="37" spans="1:11" ht="12.75" hidden="1">
      <c r="A37" s="226"/>
      <c r="B37" s="215"/>
      <c r="C37" s="194"/>
      <c r="D37" s="195">
        <f t="shared" si="11"/>
        <v>0</v>
      </c>
      <c r="E37" s="194"/>
      <c r="F37" s="195"/>
      <c r="G37" s="194"/>
      <c r="H37" s="195"/>
      <c r="I37" s="218"/>
      <c r="J37" s="500"/>
      <c r="K37" s="520"/>
    </row>
    <row r="38" spans="1:11" ht="12.75" hidden="1">
      <c r="A38" s="226" t="s">
        <v>234</v>
      </c>
      <c r="B38" s="215">
        <v>75000</v>
      </c>
      <c r="C38" s="194">
        <v>75000</v>
      </c>
      <c r="D38" s="195">
        <f t="shared" si="11"/>
        <v>0</v>
      </c>
      <c r="E38" s="194">
        <v>75000</v>
      </c>
      <c r="F38" s="195">
        <v>0</v>
      </c>
      <c r="G38" s="194"/>
      <c r="H38" s="195"/>
      <c r="I38" s="218"/>
      <c r="J38" s="498">
        <f aca="true" t="shared" si="16" ref="J38:J43">E38</f>
        <v>75000</v>
      </c>
      <c r="K38" s="520">
        <f t="shared" si="15"/>
        <v>0</v>
      </c>
    </row>
    <row r="39" spans="1:11" ht="12.75" hidden="1">
      <c r="A39" s="226" t="s">
        <v>235</v>
      </c>
      <c r="B39" s="215">
        <v>125000</v>
      </c>
      <c r="C39" s="194">
        <v>125000</v>
      </c>
      <c r="D39" s="195">
        <f t="shared" si="11"/>
        <v>0</v>
      </c>
      <c r="E39" s="194">
        <v>125000</v>
      </c>
      <c r="F39" s="195"/>
      <c r="G39" s="194"/>
      <c r="H39" s="195"/>
      <c r="I39" s="218"/>
      <c r="J39" s="498">
        <f t="shared" si="16"/>
        <v>125000</v>
      </c>
      <c r="K39" s="520">
        <f t="shared" si="15"/>
        <v>0</v>
      </c>
    </row>
    <row r="40" spans="1:11" ht="12.75" hidden="1">
      <c r="A40" s="226" t="s">
        <v>236</v>
      </c>
      <c r="B40" s="215">
        <v>957000</v>
      </c>
      <c r="C40" s="194">
        <v>957000</v>
      </c>
      <c r="D40" s="195">
        <f t="shared" si="11"/>
        <v>0</v>
      </c>
      <c r="E40" s="194">
        <v>957000</v>
      </c>
      <c r="F40" s="195"/>
      <c r="G40" s="194"/>
      <c r="H40" s="195"/>
      <c r="I40" s="218"/>
      <c r="J40" s="498">
        <f t="shared" si="16"/>
        <v>957000</v>
      </c>
      <c r="K40" s="520">
        <f t="shared" si="15"/>
        <v>0</v>
      </c>
    </row>
    <row r="41" spans="1:11" ht="12.75" hidden="1">
      <c r="A41" s="226" t="s">
        <v>237</v>
      </c>
      <c r="B41" s="215">
        <v>150000</v>
      </c>
      <c r="C41" s="194">
        <v>150000</v>
      </c>
      <c r="D41" s="195">
        <f t="shared" si="11"/>
        <v>0</v>
      </c>
      <c r="E41" s="194">
        <v>150000</v>
      </c>
      <c r="F41" s="195"/>
      <c r="G41" s="194"/>
      <c r="H41" s="195"/>
      <c r="I41" s="218"/>
      <c r="J41" s="498">
        <f t="shared" si="16"/>
        <v>150000</v>
      </c>
      <c r="K41" s="520">
        <f t="shared" si="15"/>
        <v>0</v>
      </c>
    </row>
    <row r="42" spans="1:11" ht="12.75" hidden="1">
      <c r="A42" s="226" t="s">
        <v>238</v>
      </c>
      <c r="B42" s="215">
        <v>24053</v>
      </c>
      <c r="C42" s="194">
        <v>24053</v>
      </c>
      <c r="D42" s="195">
        <f t="shared" si="11"/>
        <v>0</v>
      </c>
      <c r="E42" s="194">
        <v>24053</v>
      </c>
      <c r="F42" s="195"/>
      <c r="G42" s="194"/>
      <c r="H42" s="195"/>
      <c r="I42" s="218"/>
      <c r="J42" s="498">
        <f t="shared" si="16"/>
        <v>24053</v>
      </c>
      <c r="K42" s="520">
        <f t="shared" si="15"/>
        <v>0</v>
      </c>
    </row>
    <row r="43" spans="1:11" ht="12.75" hidden="1">
      <c r="A43" s="226" t="s">
        <v>239</v>
      </c>
      <c r="B43" s="215">
        <v>40500</v>
      </c>
      <c r="C43" s="194">
        <v>40500</v>
      </c>
      <c r="D43" s="195">
        <f t="shared" si="11"/>
        <v>0</v>
      </c>
      <c r="E43" s="194">
        <v>40500</v>
      </c>
      <c r="F43" s="195"/>
      <c r="G43" s="194"/>
      <c r="H43" s="195"/>
      <c r="I43" s="218"/>
      <c r="J43" s="498">
        <f t="shared" si="16"/>
        <v>40500</v>
      </c>
      <c r="K43" s="520">
        <f t="shared" si="15"/>
        <v>0</v>
      </c>
    </row>
    <row r="44" spans="1:11" ht="12.75">
      <c r="A44" s="226"/>
      <c r="B44" s="215"/>
      <c r="C44" s="194"/>
      <c r="D44" s="195">
        <f t="shared" si="11"/>
        <v>0</v>
      </c>
      <c r="E44" s="194"/>
      <c r="F44" s="195"/>
      <c r="G44" s="194"/>
      <c r="H44" s="195"/>
      <c r="I44" s="218"/>
      <c r="J44" s="500"/>
      <c r="K44" s="520"/>
    </row>
    <row r="45" spans="1:11" ht="12.75">
      <c r="A45" s="221" t="s">
        <v>240</v>
      </c>
      <c r="B45" s="222">
        <f>SUM(B46:B50)</f>
        <v>2336166</v>
      </c>
      <c r="C45" s="216"/>
      <c r="D45" s="561">
        <f>SUM(D46:D50)</f>
        <v>-45929</v>
      </c>
      <c r="E45" s="223">
        <f>SUM(E46:E50)</f>
        <v>2167294</v>
      </c>
      <c r="F45" s="561">
        <f>SUM(F46:F50)</f>
        <v>0</v>
      </c>
      <c r="G45" s="562">
        <f>SUM(G46:G50)</f>
        <v>0</v>
      </c>
      <c r="H45" s="563">
        <f>SUM(H46:H50)</f>
        <v>0</v>
      </c>
      <c r="I45" s="196">
        <f>(H45/E45)*100%</f>
        <v>0</v>
      </c>
      <c r="J45" s="564">
        <f>SUM(J46:J50)</f>
        <v>2167294</v>
      </c>
      <c r="K45" s="522"/>
    </row>
    <row r="46" spans="1:11" ht="12.75" hidden="1">
      <c r="A46" s="225" t="s">
        <v>241</v>
      </c>
      <c r="B46" s="193">
        <v>167938</v>
      </c>
      <c r="C46" s="194">
        <v>167938</v>
      </c>
      <c r="D46" s="195">
        <f t="shared" si="11"/>
        <v>0</v>
      </c>
      <c r="E46" s="194">
        <v>167938</v>
      </c>
      <c r="F46" s="195"/>
      <c r="G46" s="194"/>
      <c r="H46" s="195">
        <f aca="true" t="shared" si="17" ref="H46:H51">F46+G46</f>
        <v>0</v>
      </c>
      <c r="I46" s="196">
        <v>0</v>
      </c>
      <c r="J46" s="498">
        <f aca="true" t="shared" si="18" ref="J46:J51">E46</f>
        <v>167938</v>
      </c>
      <c r="K46" s="520">
        <f>J46-E46</f>
        <v>0</v>
      </c>
    </row>
    <row r="47" spans="1:11" ht="12.75" hidden="1">
      <c r="A47" s="225" t="s">
        <v>242</v>
      </c>
      <c r="B47" s="193">
        <v>1468228</v>
      </c>
      <c r="C47" s="194">
        <v>1468228</v>
      </c>
      <c r="D47" s="195">
        <f t="shared" si="11"/>
        <v>0</v>
      </c>
      <c r="E47" s="194">
        <v>1468228</v>
      </c>
      <c r="F47" s="195"/>
      <c r="G47" s="194"/>
      <c r="H47" s="195">
        <f t="shared" si="17"/>
        <v>0</v>
      </c>
      <c r="I47" s="196">
        <f>(H47/E47)*100%</f>
        <v>0</v>
      </c>
      <c r="J47" s="498">
        <f t="shared" si="18"/>
        <v>1468228</v>
      </c>
      <c r="K47" s="520">
        <f>J47-E47</f>
        <v>0</v>
      </c>
    </row>
    <row r="48" spans="1:11" ht="12.75" hidden="1">
      <c r="A48" s="225" t="s">
        <v>243</v>
      </c>
      <c r="B48" s="193">
        <v>400000</v>
      </c>
      <c r="C48" s="194">
        <v>400000</v>
      </c>
      <c r="D48" s="195">
        <f t="shared" si="11"/>
        <v>0</v>
      </c>
      <c r="E48" s="194">
        <v>400000</v>
      </c>
      <c r="F48" s="195"/>
      <c r="G48" s="194"/>
      <c r="H48" s="195">
        <f t="shared" si="17"/>
        <v>0</v>
      </c>
      <c r="I48" s="196">
        <v>0</v>
      </c>
      <c r="J48" s="498">
        <f t="shared" si="18"/>
        <v>400000</v>
      </c>
      <c r="K48" s="520">
        <f>J48-E48</f>
        <v>0</v>
      </c>
    </row>
    <row r="49" spans="1:11" ht="12.75" hidden="1">
      <c r="A49" s="225" t="s">
        <v>244</v>
      </c>
      <c r="B49" s="193">
        <v>250000</v>
      </c>
      <c r="C49" s="194">
        <v>127057</v>
      </c>
      <c r="D49" s="195">
        <f t="shared" si="11"/>
        <v>-45929</v>
      </c>
      <c r="E49" s="194">
        <v>81128</v>
      </c>
      <c r="F49" s="195"/>
      <c r="G49" s="194"/>
      <c r="H49" s="195">
        <f t="shared" si="17"/>
        <v>0</v>
      </c>
      <c r="I49" s="196">
        <v>0</v>
      </c>
      <c r="J49" s="498">
        <f t="shared" si="18"/>
        <v>81128</v>
      </c>
      <c r="K49" s="520">
        <f>J49-E49</f>
        <v>0</v>
      </c>
    </row>
    <row r="50" spans="1:11" ht="12.75" hidden="1">
      <c r="A50" s="225" t="s">
        <v>245</v>
      </c>
      <c r="B50" s="193">
        <v>50000</v>
      </c>
      <c r="C50" s="194">
        <v>50000</v>
      </c>
      <c r="D50" s="195">
        <f t="shared" si="11"/>
        <v>0</v>
      </c>
      <c r="E50" s="194">
        <v>50000</v>
      </c>
      <c r="F50" s="195"/>
      <c r="G50" s="194"/>
      <c r="H50" s="195">
        <f t="shared" si="17"/>
        <v>0</v>
      </c>
      <c r="I50" s="196">
        <v>0</v>
      </c>
      <c r="J50" s="498">
        <f t="shared" si="18"/>
        <v>50000</v>
      </c>
      <c r="K50" s="520">
        <f>J50-E50</f>
        <v>0</v>
      </c>
    </row>
    <row r="51" spans="1:11" ht="12.75">
      <c r="A51" s="225"/>
      <c r="B51" s="193"/>
      <c r="C51" s="194">
        <v>0</v>
      </c>
      <c r="D51" s="195">
        <f>E51-C51</f>
        <v>0</v>
      </c>
      <c r="E51" s="194">
        <v>0</v>
      </c>
      <c r="F51" s="195"/>
      <c r="G51" s="194"/>
      <c r="H51" s="195">
        <f t="shared" si="17"/>
        <v>0</v>
      </c>
      <c r="I51" s="196"/>
      <c r="J51" s="498">
        <f t="shared" si="18"/>
        <v>0</v>
      </c>
      <c r="K51" s="520">
        <f>H51-E51</f>
        <v>0</v>
      </c>
    </row>
    <row r="52" spans="1:11" ht="26.25" thickBot="1">
      <c r="A52" s="227" t="s">
        <v>246</v>
      </c>
      <c r="B52" s="228">
        <f>B29+B45</f>
        <v>5129565</v>
      </c>
      <c r="C52" s="229">
        <f>SUM(C30:C51)</f>
        <v>5164622</v>
      </c>
      <c r="D52" s="229">
        <f>D29+D45</f>
        <v>-45929</v>
      </c>
      <c r="E52" s="229">
        <f>E29+E45</f>
        <v>5118693</v>
      </c>
      <c r="F52" s="229">
        <f>F29+F45</f>
        <v>16717741.66</v>
      </c>
      <c r="G52" s="229">
        <f>G29+G45</f>
        <v>-17451716.06</v>
      </c>
      <c r="H52" s="229">
        <f>H29+H45</f>
        <v>-733974.3999999989</v>
      </c>
      <c r="I52" s="566">
        <f>(H52/E52)*100%</f>
        <v>-0.14339097890809213</v>
      </c>
      <c r="J52" s="230">
        <f>J29+J45</f>
        <v>5118693</v>
      </c>
      <c r="K52" s="524">
        <f>SUM(K30:K51)</f>
        <v>0</v>
      </c>
    </row>
    <row r="53" spans="1:11" ht="13.5" thickTop="1">
      <c r="A53" s="226"/>
      <c r="B53" s="215"/>
      <c r="C53" s="216"/>
      <c r="D53" s="217"/>
      <c r="E53" s="216"/>
      <c r="F53" s="217"/>
      <c r="G53" s="216"/>
      <c r="H53" s="217"/>
      <c r="I53" s="218"/>
      <c r="J53" s="500"/>
      <c r="K53" s="522"/>
    </row>
    <row r="54" spans="1:11" s="206" customFormat="1" ht="13.5" thickBot="1">
      <c r="A54" s="227" t="s">
        <v>155</v>
      </c>
      <c r="B54" s="228">
        <f aca="true" t="shared" si="19" ref="B54:H54">B25+B27+B52</f>
        <v>25026850</v>
      </c>
      <c r="C54" s="231">
        <f t="shared" si="19"/>
        <v>25542547</v>
      </c>
      <c r="D54" s="229">
        <f t="shared" si="19"/>
        <v>711718</v>
      </c>
      <c r="E54" s="229">
        <f t="shared" si="19"/>
        <v>26254265</v>
      </c>
      <c r="F54" s="229">
        <f t="shared" si="19"/>
        <v>38254046.95999999</v>
      </c>
      <c r="G54" s="229">
        <f t="shared" si="19"/>
        <v>-33608634.230000004</v>
      </c>
      <c r="H54" s="229">
        <f t="shared" si="19"/>
        <v>4645412.73</v>
      </c>
      <c r="I54" s="566">
        <f>(H54/E54)*100%</f>
        <v>0.1769393555675621</v>
      </c>
      <c r="J54" s="501">
        <f>J25+J27+J52</f>
        <v>26853265</v>
      </c>
      <c r="K54" s="524">
        <f>K25+K27+K52</f>
        <v>599000</v>
      </c>
    </row>
    <row r="55" spans="1:11" ht="13.5" thickTop="1">
      <c r="A55" s="220"/>
      <c r="B55" s="215"/>
      <c r="C55" s="518"/>
      <c r="D55" s="216"/>
      <c r="E55" s="216"/>
      <c r="F55" s="216"/>
      <c r="G55" s="216"/>
      <c r="H55" s="216"/>
      <c r="I55" s="218"/>
      <c r="J55" s="500"/>
      <c r="K55" s="522"/>
    </row>
    <row r="56" spans="1:11" ht="12.75">
      <c r="A56" s="225" t="s">
        <v>247</v>
      </c>
      <c r="B56" s="193">
        <v>0</v>
      </c>
      <c r="C56" s="515">
        <v>-515696</v>
      </c>
      <c r="D56" s="194">
        <f>E56-C56</f>
        <v>-711744</v>
      </c>
      <c r="E56" s="194">
        <v>-1227440</v>
      </c>
      <c r="F56" s="194">
        <v>-1227440</v>
      </c>
      <c r="G56" s="194"/>
      <c r="H56" s="194">
        <f>F56+G56</f>
        <v>-1227440</v>
      </c>
      <c r="I56" s="196">
        <f>(H56/E56)*100%</f>
        <v>1</v>
      </c>
      <c r="J56" s="498">
        <f>E56</f>
        <v>-1227440</v>
      </c>
      <c r="K56" s="520">
        <f>H56-E56</f>
        <v>0</v>
      </c>
    </row>
    <row r="57" spans="1:11" ht="12.75">
      <c r="A57" s="220"/>
      <c r="B57" s="215"/>
      <c r="C57" s="518"/>
      <c r="D57" s="216"/>
      <c r="E57" s="216"/>
      <c r="F57" s="216"/>
      <c r="G57" s="216"/>
      <c r="H57" s="216"/>
      <c r="I57" s="218"/>
      <c r="J57" s="500"/>
      <c r="K57" s="522"/>
    </row>
    <row r="58" spans="1:11" s="206" customFormat="1" ht="13.5" thickBot="1">
      <c r="A58" s="227" t="s">
        <v>156</v>
      </c>
      <c r="B58" s="228">
        <f>B54+B56</f>
        <v>25026850</v>
      </c>
      <c r="C58" s="231">
        <f aca="true" t="shared" si="20" ref="C58:K58">C54+C56</f>
        <v>25026851</v>
      </c>
      <c r="D58" s="229">
        <f t="shared" si="20"/>
        <v>-26</v>
      </c>
      <c r="E58" s="229">
        <f t="shared" si="20"/>
        <v>25026825</v>
      </c>
      <c r="F58" s="229">
        <f>F54+F56</f>
        <v>37026606.95999999</v>
      </c>
      <c r="G58" s="229">
        <f t="shared" si="20"/>
        <v>-33608634.230000004</v>
      </c>
      <c r="H58" s="229">
        <f t="shared" si="20"/>
        <v>3417972.7300000004</v>
      </c>
      <c r="I58" s="566">
        <f>(H58/E58)*100%</f>
        <v>0.1365723670501552</v>
      </c>
      <c r="J58" s="501">
        <f>J54+J56</f>
        <v>25625825</v>
      </c>
      <c r="K58" s="524">
        <f t="shared" si="20"/>
        <v>599000</v>
      </c>
    </row>
    <row r="59" spans="1:11" ht="13.5" thickTop="1">
      <c r="A59" s="220"/>
      <c r="B59" s="215"/>
      <c r="C59" s="518"/>
      <c r="D59" s="216"/>
      <c r="E59" s="216"/>
      <c r="F59" s="216"/>
      <c r="G59" s="216"/>
      <c r="H59" s="216"/>
      <c r="I59" s="218"/>
      <c r="J59" s="500"/>
      <c r="K59" s="522"/>
    </row>
    <row r="60" spans="1:11" ht="12.75">
      <c r="A60" s="221" t="s">
        <v>157</v>
      </c>
      <c r="B60" s="215"/>
      <c r="C60" s="518"/>
      <c r="D60" s="216"/>
      <c r="E60" s="216"/>
      <c r="F60" s="216"/>
      <c r="G60" s="216"/>
      <c r="H60" s="216"/>
      <c r="I60" s="218"/>
      <c r="J60" s="500"/>
      <c r="K60" s="522"/>
    </row>
    <row r="61" spans="1:11" ht="12.75">
      <c r="A61" s="226" t="s">
        <v>248</v>
      </c>
      <c r="B61" s="215">
        <v>8219000</v>
      </c>
      <c r="C61" s="518">
        <v>8219000</v>
      </c>
      <c r="D61" s="194">
        <f>E61-C61</f>
        <v>0</v>
      </c>
      <c r="E61" s="216">
        <v>8219000</v>
      </c>
      <c r="F61" s="216"/>
      <c r="G61" s="216">
        <v>3903637</v>
      </c>
      <c r="H61" s="216">
        <f>F61+G61</f>
        <v>3903637</v>
      </c>
      <c r="I61" s="218">
        <f aca="true" t="shared" si="21" ref="I61:I66">(H61/E61)*100%</f>
        <v>0.4749527923105001</v>
      </c>
      <c r="J61" s="500">
        <f>E61</f>
        <v>8219000</v>
      </c>
      <c r="K61" s="520">
        <f>J61-E61</f>
        <v>0</v>
      </c>
    </row>
    <row r="62" spans="1:11" ht="12.75">
      <c r="A62" s="226" t="s">
        <v>249</v>
      </c>
      <c r="B62" s="215">
        <v>5660952</v>
      </c>
      <c r="C62" s="518">
        <v>5660952</v>
      </c>
      <c r="D62" s="194">
        <f>E62-C62</f>
        <v>0</v>
      </c>
      <c r="E62" s="216">
        <v>5660952</v>
      </c>
      <c r="F62" s="216"/>
      <c r="G62" s="216"/>
      <c r="H62" s="216">
        <f>F62+G62</f>
        <v>0</v>
      </c>
      <c r="I62" s="218">
        <f t="shared" si="21"/>
        <v>0</v>
      </c>
      <c r="J62" s="500">
        <f>E62</f>
        <v>5660952</v>
      </c>
      <c r="K62" s="520">
        <f>J62-E62</f>
        <v>0</v>
      </c>
    </row>
    <row r="63" spans="1:11" ht="12.75">
      <c r="A63" s="226" t="s">
        <v>250</v>
      </c>
      <c r="B63" s="215">
        <v>11228070</v>
      </c>
      <c r="C63" s="518">
        <v>11228070</v>
      </c>
      <c r="D63" s="194">
        <f>E63-C63</f>
        <v>0</v>
      </c>
      <c r="E63" s="216">
        <v>11228070</v>
      </c>
      <c r="F63" s="216"/>
      <c r="G63" s="216"/>
      <c r="H63" s="216">
        <f>F63+G63</f>
        <v>0</v>
      </c>
      <c r="I63" s="218">
        <f t="shared" si="21"/>
        <v>0</v>
      </c>
      <c r="J63" s="500">
        <f>E63</f>
        <v>11228070</v>
      </c>
      <c r="K63" s="520">
        <f>J63-E63</f>
        <v>0</v>
      </c>
    </row>
    <row r="64" spans="1:11" ht="12.75">
      <c r="A64" s="226" t="s">
        <v>251</v>
      </c>
      <c r="B64" s="215">
        <v>-154172</v>
      </c>
      <c r="C64" s="518">
        <v>-154172</v>
      </c>
      <c r="D64" s="194">
        <f>E64-C64</f>
        <v>0</v>
      </c>
      <c r="E64" s="216">
        <v>-154172</v>
      </c>
      <c r="F64" s="194">
        <v>-94112.5</v>
      </c>
      <c r="G64" s="216"/>
      <c r="H64" s="216">
        <f>F64+G64</f>
        <v>-94112.5</v>
      </c>
      <c r="I64" s="218">
        <f t="shared" si="21"/>
        <v>0.6104383415925071</v>
      </c>
      <c r="J64" s="500">
        <f>E64</f>
        <v>-154172</v>
      </c>
      <c r="K64" s="520">
        <f>J64-E64</f>
        <v>0</v>
      </c>
    </row>
    <row r="65" spans="1:11" ht="12.75">
      <c r="A65" s="226" t="s">
        <v>252</v>
      </c>
      <c r="B65" s="215">
        <v>73000</v>
      </c>
      <c r="C65" s="518">
        <v>73000</v>
      </c>
      <c r="D65" s="194">
        <f>E65-C65</f>
        <v>0</v>
      </c>
      <c r="E65" s="216">
        <v>73000</v>
      </c>
      <c r="F65" s="194"/>
      <c r="G65" s="216"/>
      <c r="H65" s="216">
        <f>F65+G65</f>
        <v>0</v>
      </c>
      <c r="I65" s="218">
        <f t="shared" si="21"/>
        <v>0</v>
      </c>
      <c r="J65" s="500">
        <f>E65</f>
        <v>73000</v>
      </c>
      <c r="K65" s="520">
        <f>J65-E65</f>
        <v>0</v>
      </c>
    </row>
    <row r="66" spans="1:11" s="206" customFormat="1" ht="13.5" thickBot="1">
      <c r="A66" s="227" t="s">
        <v>158</v>
      </c>
      <c r="B66" s="231">
        <f>SUM(B61:B65)</f>
        <v>25026850</v>
      </c>
      <c r="C66" s="231">
        <f aca="true" t="shared" si="22" ref="C66:K66">SUM(C61:C65)</f>
        <v>25026850</v>
      </c>
      <c r="D66" s="229">
        <f t="shared" si="22"/>
        <v>0</v>
      </c>
      <c r="E66" s="229">
        <f t="shared" si="22"/>
        <v>25026850</v>
      </c>
      <c r="F66" s="229">
        <f t="shared" si="22"/>
        <v>-94112.5</v>
      </c>
      <c r="G66" s="229">
        <f t="shared" si="22"/>
        <v>3903637</v>
      </c>
      <c r="H66" s="229">
        <f t="shared" si="22"/>
        <v>3809524.5</v>
      </c>
      <c r="I66" s="566">
        <f t="shared" si="21"/>
        <v>0.1522174984067112</v>
      </c>
      <c r="J66" s="501">
        <f t="shared" si="22"/>
        <v>25026850</v>
      </c>
      <c r="K66" s="524">
        <f t="shared" si="22"/>
        <v>0</v>
      </c>
    </row>
    <row r="67" spans="1:11" ht="13.5" thickTop="1">
      <c r="A67" s="220"/>
      <c r="B67" s="215"/>
      <c r="C67" s="216"/>
      <c r="D67" s="217"/>
      <c r="E67" s="216"/>
      <c r="F67" s="217"/>
      <c r="G67" s="216"/>
      <c r="H67" s="217"/>
      <c r="I67" s="218"/>
      <c r="J67" s="500"/>
      <c r="K67" s="522"/>
    </row>
    <row r="68" spans="1:11" s="206" customFormat="1" ht="13.5" thickBot="1">
      <c r="A68" s="210" t="s">
        <v>253</v>
      </c>
      <c r="B68" s="232">
        <f>B58-B66</f>
        <v>0</v>
      </c>
      <c r="C68" s="212">
        <f aca="true" t="shared" si="23" ref="C68:K68">C58-C66</f>
        <v>1</v>
      </c>
      <c r="D68" s="212">
        <f t="shared" si="23"/>
        <v>-26</v>
      </c>
      <c r="E68" s="212">
        <f t="shared" si="23"/>
        <v>-25</v>
      </c>
      <c r="F68" s="212">
        <f t="shared" si="23"/>
        <v>37120719.45999999</v>
      </c>
      <c r="G68" s="212">
        <f t="shared" si="23"/>
        <v>-37512271.230000004</v>
      </c>
      <c r="H68" s="212">
        <f t="shared" si="23"/>
        <v>-391551.76999999955</v>
      </c>
      <c r="I68" s="517">
        <f>(H68/E68)*100%</f>
        <v>15662.070799999981</v>
      </c>
      <c r="J68" s="213">
        <f t="shared" si="23"/>
        <v>598975</v>
      </c>
      <c r="K68" s="521">
        <f t="shared" si="23"/>
        <v>599000</v>
      </c>
    </row>
    <row r="69" spans="1:11" ht="12.75">
      <c r="A69" s="235"/>
      <c r="B69" s="236"/>
      <c r="C69" s="236"/>
      <c r="D69" s="236"/>
      <c r="E69" s="236"/>
      <c r="F69" s="236"/>
      <c r="G69" s="236"/>
      <c r="H69" s="236"/>
      <c r="I69" s="236"/>
      <c r="J69" s="236"/>
      <c r="K69" s="234"/>
    </row>
    <row r="70" spans="1:11" ht="12.75">
      <c r="A70" s="235"/>
      <c r="B70" s="236"/>
      <c r="C70" s="236"/>
      <c r="D70" s="236"/>
      <c r="E70" s="236"/>
      <c r="F70" s="236"/>
      <c r="G70" s="236"/>
      <c r="H70" s="236"/>
      <c r="I70" s="236"/>
      <c r="J70" s="236"/>
      <c r="K70" s="236"/>
    </row>
    <row r="71" spans="1:11" ht="13.5" thickBot="1">
      <c r="A71" s="247"/>
      <c r="B71" s="503"/>
      <c r="C71" s="503"/>
      <c r="D71" s="503"/>
      <c r="E71" s="503"/>
      <c r="F71" s="503"/>
      <c r="G71" s="503"/>
      <c r="H71" s="503"/>
      <c r="I71" s="503"/>
      <c r="J71" s="503"/>
      <c r="K71" s="172"/>
    </row>
    <row r="72" spans="1:11" ht="30.75" customHeight="1">
      <c r="A72" s="530"/>
      <c r="B72" s="558"/>
      <c r="C72" s="558"/>
      <c r="D72" s="558"/>
      <c r="E72" s="583" t="s">
        <v>256</v>
      </c>
      <c r="F72" s="584"/>
      <c r="G72" s="559"/>
      <c r="H72" s="559"/>
      <c r="I72" s="559"/>
      <c r="J72" s="531"/>
      <c r="K72" s="560"/>
    </row>
    <row r="73" spans="1:11" ht="36">
      <c r="A73" s="532" t="s">
        <v>254</v>
      </c>
      <c r="B73" s="525" t="s">
        <v>47</v>
      </c>
      <c r="C73" s="526"/>
      <c r="D73" s="525" t="s">
        <v>255</v>
      </c>
      <c r="E73" s="527" t="s">
        <v>300</v>
      </c>
      <c r="F73" s="527" t="s">
        <v>258</v>
      </c>
      <c r="G73" s="528" t="s">
        <v>257</v>
      </c>
      <c r="H73" s="528" t="s">
        <v>301</v>
      </c>
      <c r="I73" s="528" t="s">
        <v>302</v>
      </c>
      <c r="J73" s="529"/>
      <c r="K73" s="560"/>
    </row>
    <row r="74" spans="1:11" ht="12.75">
      <c r="A74" s="235"/>
      <c r="B74" s="533" t="s">
        <v>220</v>
      </c>
      <c r="C74" s="534"/>
      <c r="D74" s="533" t="s">
        <v>220</v>
      </c>
      <c r="E74" s="533" t="s">
        <v>220</v>
      </c>
      <c r="F74" s="533" t="s">
        <v>220</v>
      </c>
      <c r="G74" s="533" t="s">
        <v>220</v>
      </c>
      <c r="H74" s="533" t="s">
        <v>220</v>
      </c>
      <c r="I74" s="533" t="s">
        <v>220</v>
      </c>
      <c r="J74" s="237"/>
      <c r="K74" s="560"/>
    </row>
    <row r="75" spans="1:11" ht="12.75">
      <c r="A75" s="192" t="s">
        <v>174</v>
      </c>
      <c r="B75" s="535">
        <f>D7</f>
        <v>0</v>
      </c>
      <c r="C75" s="536"/>
      <c r="D75" s="537">
        <f>B75-E75-F75-G75-H75-I75-J75-K75</f>
        <v>0</v>
      </c>
      <c r="E75" s="538"/>
      <c r="F75" s="537"/>
      <c r="G75" s="537"/>
      <c r="H75" s="537"/>
      <c r="I75" s="537"/>
      <c r="J75" s="238"/>
      <c r="K75" s="560"/>
    </row>
    <row r="76" spans="1:11" ht="12.75">
      <c r="A76" s="192" t="s">
        <v>176</v>
      </c>
      <c r="B76" s="539">
        <f>D8</f>
        <v>76440</v>
      </c>
      <c r="C76" s="540"/>
      <c r="D76" s="541">
        <f aca="true" t="shared" si="24" ref="D76:D90">B76-E76-F76-G76-H76-I76-J76-K76</f>
        <v>0</v>
      </c>
      <c r="E76" s="542"/>
      <c r="F76" s="541"/>
      <c r="G76" s="541"/>
      <c r="H76" s="541"/>
      <c r="I76" s="541">
        <v>76440</v>
      </c>
      <c r="J76" s="238"/>
      <c r="K76" s="560"/>
    </row>
    <row r="77" spans="1:11" ht="12.75">
      <c r="A77" s="192" t="s">
        <v>178</v>
      </c>
      <c r="B77" s="539">
        <f>D9</f>
        <v>-76440</v>
      </c>
      <c r="C77" s="540"/>
      <c r="D77" s="541">
        <f t="shared" si="24"/>
        <v>0</v>
      </c>
      <c r="E77" s="542"/>
      <c r="F77" s="541"/>
      <c r="G77" s="541"/>
      <c r="H77" s="541"/>
      <c r="I77" s="541">
        <v>-76440</v>
      </c>
      <c r="J77" s="238"/>
      <c r="K77" s="560"/>
    </row>
    <row r="78" spans="1:11" s="206" customFormat="1" ht="12.75">
      <c r="A78" s="239" t="s">
        <v>198</v>
      </c>
      <c r="B78" s="543">
        <f>SUM(B75:B77)</f>
        <v>0</v>
      </c>
      <c r="C78" s="544"/>
      <c r="D78" s="543">
        <f>SUM(D75:D77)</f>
        <v>0</v>
      </c>
      <c r="E78" s="543">
        <f aca="true" t="shared" si="25" ref="E78:J78">SUM(E75:E77)</f>
        <v>0</v>
      </c>
      <c r="F78" s="543">
        <f t="shared" si="25"/>
        <v>0</v>
      </c>
      <c r="G78" s="543">
        <f t="shared" si="25"/>
        <v>0</v>
      </c>
      <c r="H78" s="543">
        <f t="shared" si="25"/>
        <v>0</v>
      </c>
      <c r="I78" s="543">
        <f t="shared" si="25"/>
        <v>0</v>
      </c>
      <c r="J78" s="240">
        <f t="shared" si="25"/>
        <v>0</v>
      </c>
      <c r="K78" s="560"/>
    </row>
    <row r="79" spans="1:11" ht="12.75">
      <c r="A79" s="192" t="s">
        <v>223</v>
      </c>
      <c r="B79" s="539">
        <f>D11</f>
        <v>0</v>
      </c>
      <c r="C79" s="545"/>
      <c r="D79" s="541">
        <f>B79-E79-F79-G79-H79-I79-J79-K79</f>
        <v>0</v>
      </c>
      <c r="E79" s="542"/>
      <c r="F79" s="541"/>
      <c r="G79" s="541"/>
      <c r="H79" s="541"/>
      <c r="I79" s="541"/>
      <c r="J79" s="238"/>
      <c r="K79" s="560"/>
    </row>
    <row r="80" spans="1:11" ht="12.75">
      <c r="A80" s="192" t="s">
        <v>180</v>
      </c>
      <c r="B80" s="539">
        <f>D12</f>
        <v>131138</v>
      </c>
      <c r="C80" s="540"/>
      <c r="D80" s="541">
        <f t="shared" si="24"/>
        <v>-5</v>
      </c>
      <c r="E80" s="542">
        <v>131143</v>
      </c>
      <c r="F80" s="541"/>
      <c r="G80" s="541"/>
      <c r="H80" s="541"/>
      <c r="I80" s="541"/>
      <c r="J80" s="238"/>
      <c r="K80" s="560"/>
    </row>
    <row r="81" spans="1:11" ht="12.75">
      <c r="A81" s="192" t="s">
        <v>224</v>
      </c>
      <c r="B81" s="539">
        <f>D13</f>
        <v>4443</v>
      </c>
      <c r="C81" s="540"/>
      <c r="D81" s="541">
        <f t="shared" si="24"/>
        <v>0</v>
      </c>
      <c r="E81" s="542"/>
      <c r="F81" s="541"/>
      <c r="G81" s="541">
        <v>4443</v>
      </c>
      <c r="H81" s="541"/>
      <c r="I81" s="541"/>
      <c r="J81" s="238"/>
      <c r="K81" s="560"/>
    </row>
    <row r="82" spans="1:11" ht="12.75">
      <c r="A82" s="192" t="s">
        <v>184</v>
      </c>
      <c r="B82" s="539">
        <f>D14</f>
        <v>18958</v>
      </c>
      <c r="C82" s="540"/>
      <c r="D82" s="541">
        <f t="shared" si="24"/>
        <v>0</v>
      </c>
      <c r="E82" s="542"/>
      <c r="F82" s="541"/>
      <c r="G82" s="541">
        <v>18958</v>
      </c>
      <c r="H82" s="541"/>
      <c r="I82" s="541"/>
      <c r="J82" s="238"/>
      <c r="K82" s="560"/>
    </row>
    <row r="83" spans="1:11" ht="12.75">
      <c r="A83" s="192" t="s">
        <v>225</v>
      </c>
      <c r="B83" s="539">
        <f>D15</f>
        <v>0</v>
      </c>
      <c r="C83" s="540"/>
      <c r="D83" s="541">
        <f t="shared" si="24"/>
        <v>0</v>
      </c>
      <c r="E83" s="542"/>
      <c r="F83" s="541"/>
      <c r="G83" s="541"/>
      <c r="H83" s="541"/>
      <c r="I83" s="541"/>
      <c r="J83" s="238"/>
      <c r="K83" s="560"/>
    </row>
    <row r="84" spans="1:11" ht="12.75">
      <c r="A84" s="239" t="s">
        <v>199</v>
      </c>
      <c r="B84" s="543">
        <f>SUM(B80:B83)</f>
        <v>154539</v>
      </c>
      <c r="C84" s="546"/>
      <c r="D84" s="547">
        <f aca="true" t="shared" si="26" ref="D84:J84">SUM(D80:D83)</f>
        <v>-5</v>
      </c>
      <c r="E84" s="547">
        <f t="shared" si="26"/>
        <v>131143</v>
      </c>
      <c r="F84" s="547">
        <f t="shared" si="26"/>
        <v>0</v>
      </c>
      <c r="G84" s="547">
        <f t="shared" si="26"/>
        <v>23401</v>
      </c>
      <c r="H84" s="547">
        <f t="shared" si="26"/>
        <v>0</v>
      </c>
      <c r="I84" s="547">
        <f t="shared" si="26"/>
        <v>0</v>
      </c>
      <c r="J84" s="241">
        <f t="shared" si="26"/>
        <v>0</v>
      </c>
      <c r="K84" s="560"/>
    </row>
    <row r="85" spans="1:11" ht="12.75">
      <c r="A85" s="192" t="s">
        <v>226</v>
      </c>
      <c r="B85" s="539">
        <f aca="true" t="shared" si="27" ref="B85:B90">D17</f>
        <v>580587</v>
      </c>
      <c r="C85" s="540"/>
      <c r="D85" s="541">
        <f t="shared" si="24"/>
        <v>0</v>
      </c>
      <c r="E85" s="542"/>
      <c r="F85" s="541">
        <v>580587</v>
      </c>
      <c r="G85" s="541"/>
      <c r="H85" s="541"/>
      <c r="I85" s="541"/>
      <c r="J85" s="238"/>
      <c r="K85" s="560"/>
    </row>
    <row r="86" spans="1:11" ht="12.75">
      <c r="A86" s="192" t="s">
        <v>188</v>
      </c>
      <c r="B86" s="539">
        <f t="shared" si="27"/>
        <v>35000</v>
      </c>
      <c r="C86" s="540"/>
      <c r="D86" s="541">
        <f t="shared" si="24"/>
        <v>0</v>
      </c>
      <c r="E86" s="542"/>
      <c r="F86" s="541"/>
      <c r="G86" s="541"/>
      <c r="H86" s="541">
        <v>35000</v>
      </c>
      <c r="I86" s="541"/>
      <c r="J86" s="238"/>
      <c r="K86" s="560"/>
    </row>
    <row r="87" spans="1:11" ht="12.75">
      <c r="A87" s="192" t="s">
        <v>190</v>
      </c>
      <c r="B87" s="539">
        <f t="shared" si="27"/>
        <v>-22479</v>
      </c>
      <c r="C87" s="540"/>
      <c r="D87" s="541">
        <f t="shared" si="24"/>
        <v>0</v>
      </c>
      <c r="E87" s="542"/>
      <c r="F87" s="541"/>
      <c r="G87" s="541">
        <v>12521</v>
      </c>
      <c r="H87" s="541">
        <v>-35000</v>
      </c>
      <c r="I87" s="541"/>
      <c r="J87" s="238"/>
      <c r="K87" s="560"/>
    </row>
    <row r="88" spans="1:11" ht="12.75">
      <c r="A88" s="192" t="s">
        <v>192</v>
      </c>
      <c r="B88" s="539">
        <f t="shared" si="27"/>
        <v>2</v>
      </c>
      <c r="C88" s="540"/>
      <c r="D88" s="541">
        <f t="shared" si="24"/>
        <v>2</v>
      </c>
      <c r="E88" s="542"/>
      <c r="F88" s="541"/>
      <c r="G88" s="541"/>
      <c r="H88" s="541"/>
      <c r="I88" s="541"/>
      <c r="J88" s="238"/>
      <c r="K88" s="560"/>
    </row>
    <row r="89" spans="1:11" ht="12.75">
      <c r="A89" s="192" t="s">
        <v>194</v>
      </c>
      <c r="B89" s="539">
        <f t="shared" si="27"/>
        <v>0</v>
      </c>
      <c r="C89" s="540"/>
      <c r="D89" s="541">
        <f t="shared" si="24"/>
        <v>0</v>
      </c>
      <c r="E89" s="542"/>
      <c r="F89" s="541"/>
      <c r="G89" s="541"/>
      <c r="H89" s="541"/>
      <c r="I89" s="541"/>
      <c r="J89" s="238"/>
      <c r="K89" s="560"/>
    </row>
    <row r="90" spans="1:11" ht="12.75">
      <c r="A90" s="192" t="s">
        <v>227</v>
      </c>
      <c r="B90" s="539">
        <f t="shared" si="27"/>
        <v>9998</v>
      </c>
      <c r="C90" s="540"/>
      <c r="D90" s="541">
        <f t="shared" si="24"/>
        <v>-2</v>
      </c>
      <c r="E90" s="542"/>
      <c r="F90" s="541"/>
      <c r="G90" s="541">
        <v>10000</v>
      </c>
      <c r="H90" s="541"/>
      <c r="I90" s="541"/>
      <c r="J90" s="238"/>
      <c r="K90" s="560"/>
    </row>
    <row r="91" spans="1:11" s="206" customFormat="1" ht="12.75">
      <c r="A91" s="242" t="s">
        <v>228</v>
      </c>
      <c r="B91" s="543">
        <f>SUM(B85:B90)</f>
        <v>603108</v>
      </c>
      <c r="C91" s="544"/>
      <c r="D91" s="543">
        <f aca="true" t="shared" si="28" ref="D91:J91">SUM(D85:D90)</f>
        <v>0</v>
      </c>
      <c r="E91" s="543">
        <f t="shared" si="28"/>
        <v>0</v>
      </c>
      <c r="F91" s="543">
        <f t="shared" si="28"/>
        <v>580587</v>
      </c>
      <c r="G91" s="543">
        <f t="shared" si="28"/>
        <v>22521</v>
      </c>
      <c r="H91" s="543">
        <f t="shared" si="28"/>
        <v>0</v>
      </c>
      <c r="I91" s="543">
        <f t="shared" si="28"/>
        <v>0</v>
      </c>
      <c r="J91" s="240">
        <f t="shared" si="28"/>
        <v>0</v>
      </c>
      <c r="K91" s="560"/>
    </row>
    <row r="92" spans="1:11" ht="12.75">
      <c r="A92" s="235"/>
      <c r="B92" s="548"/>
      <c r="C92" s="549"/>
      <c r="D92" s="550"/>
      <c r="E92" s="551"/>
      <c r="F92" s="552"/>
      <c r="G92" s="552"/>
      <c r="H92" s="552"/>
      <c r="I92" s="552"/>
      <c r="J92" s="243"/>
      <c r="K92" s="560"/>
    </row>
    <row r="93" spans="1:11" ht="12.75">
      <c r="A93" s="235"/>
      <c r="B93" s="548"/>
      <c r="C93" s="549"/>
      <c r="D93" s="550"/>
      <c r="E93" s="551"/>
      <c r="F93" s="552"/>
      <c r="G93" s="552"/>
      <c r="H93" s="552"/>
      <c r="I93" s="552"/>
      <c r="J93" s="243"/>
      <c r="K93" s="560"/>
    </row>
    <row r="94" spans="1:11" ht="12.75">
      <c r="A94" s="244" t="s">
        <v>259</v>
      </c>
      <c r="B94" s="553">
        <f>SUM(B91,B84,B78)</f>
        <v>757647</v>
      </c>
      <c r="C94" s="545">
        <f aca="true" t="shared" si="29" ref="C94:J94">SUM(C91,C84,C78)</f>
        <v>0</v>
      </c>
      <c r="D94" s="553">
        <f t="shared" si="29"/>
        <v>-5</v>
      </c>
      <c r="E94" s="553">
        <f t="shared" si="29"/>
        <v>131143</v>
      </c>
      <c r="F94" s="553">
        <f t="shared" si="29"/>
        <v>580587</v>
      </c>
      <c r="G94" s="553">
        <f t="shared" si="29"/>
        <v>45922</v>
      </c>
      <c r="H94" s="553">
        <f t="shared" si="29"/>
        <v>0</v>
      </c>
      <c r="I94" s="553">
        <f t="shared" si="29"/>
        <v>0</v>
      </c>
      <c r="J94" s="504">
        <f t="shared" si="29"/>
        <v>0</v>
      </c>
      <c r="K94" s="560"/>
    </row>
    <row r="95" spans="1:11" ht="12.75">
      <c r="A95" s="235"/>
      <c r="B95" s="548"/>
      <c r="C95" s="550"/>
      <c r="D95" s="552"/>
      <c r="E95" s="552"/>
      <c r="F95" s="552"/>
      <c r="G95" s="552"/>
      <c r="H95" s="551"/>
      <c r="I95" s="551"/>
      <c r="J95" s="245"/>
      <c r="K95" s="560"/>
    </row>
    <row r="96" spans="1:11" ht="13.5" thickBot="1">
      <c r="A96" s="246"/>
      <c r="B96" s="554"/>
      <c r="C96" s="555"/>
      <c r="D96" s="556"/>
      <c r="E96" s="556"/>
      <c r="F96" s="556"/>
      <c r="G96" s="556"/>
      <c r="H96" s="557"/>
      <c r="I96" s="557"/>
      <c r="J96" s="248"/>
      <c r="K96" s="560"/>
    </row>
    <row r="97" ht="12.75">
      <c r="K97" s="172"/>
    </row>
  </sheetData>
  <sheetProtection/>
  <mergeCells count="1">
    <mergeCell ref="E72:F7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D8" sqref="D8"/>
    </sheetView>
  </sheetViews>
  <sheetFormatPr defaultColWidth="9.140625" defaultRowHeight="12.75"/>
  <cols>
    <col min="1" max="1" width="13.421875" style="0" customWidth="1"/>
    <col min="2" max="3" width="15.7109375" style="0" customWidth="1"/>
    <col min="4" max="5" width="30.7109375" style="0" customWidth="1"/>
    <col min="6" max="6" width="20.421875" style="0" customWidth="1"/>
  </cols>
  <sheetData>
    <row r="1" spans="1:2" ht="12.75">
      <c r="A1" t="s">
        <v>1</v>
      </c>
      <c r="B1" t="s">
        <v>2</v>
      </c>
    </row>
    <row r="4" spans="1:2" ht="12.75">
      <c r="A4" t="s">
        <v>1</v>
      </c>
      <c r="B4" t="s">
        <v>3</v>
      </c>
    </row>
    <row r="5" spans="1:3" ht="12.75">
      <c r="A5" t="s">
        <v>1</v>
      </c>
      <c r="B5" t="s">
        <v>4</v>
      </c>
      <c r="C5" t="s">
        <v>5</v>
      </c>
    </row>
    <row r="6" spans="1:3" ht="12.75">
      <c r="A6" s="25" t="s">
        <v>6</v>
      </c>
      <c r="B6" t="s">
        <v>7</v>
      </c>
      <c r="C6" s="8" t="s">
        <v>8</v>
      </c>
    </row>
    <row r="7" ht="12.75">
      <c r="C7" s="8"/>
    </row>
    <row r="8" spans="1:6" ht="12.75">
      <c r="A8" s="7" t="s">
        <v>106</v>
      </c>
      <c r="B8" t="s">
        <v>10</v>
      </c>
      <c r="C8" s="65">
        <f ca="1">100*YEAR(TODAY())+MONTH(TODAY())+8+IF(MONTH(TODAY())&gt;4,88,TRUNC(MONTH(TODAY())/4))</f>
        <v>201404</v>
      </c>
      <c r="D8" s="8">
        <f ca="1">100*YEAR(TODAY())+MONTH(TODAY())+8+IF(MONTH(TODAY())&gt;4,88,TRUNC(MONTH(TODAY())/4))</f>
        <v>201404</v>
      </c>
      <c r="E8" s="76">
        <v>40605</v>
      </c>
      <c r="F8" s="8">
        <f>100*YEAR(E8)+MONTH(E8)+8+IF(MONTH(E8)&gt;4,88,TRUNC(MONTH(E8)/4))</f>
        <v>201111</v>
      </c>
    </row>
    <row r="9" spans="1:3" ht="12.75">
      <c r="A9" s="7" t="s">
        <v>106</v>
      </c>
      <c r="B9" t="s">
        <v>9</v>
      </c>
      <c r="C9" s="8">
        <f>LEFT(C8,4)*100</f>
        <v>201400</v>
      </c>
    </row>
    <row r="10" spans="1:3" ht="12.75">
      <c r="A10" s="7" t="s">
        <v>106</v>
      </c>
      <c r="B10" t="s">
        <v>43</v>
      </c>
      <c r="C10" s="8">
        <f>C9+13</f>
        <v>201413</v>
      </c>
    </row>
    <row r="12" spans="1:2" ht="12.75">
      <c r="A12" t="s">
        <v>1</v>
      </c>
      <c r="B12" t="s">
        <v>12</v>
      </c>
    </row>
    <row r="13" spans="1:5" ht="12.75">
      <c r="A13" t="s">
        <v>1</v>
      </c>
      <c r="B13" t="s">
        <v>13</v>
      </c>
      <c r="C13" t="s">
        <v>14</v>
      </c>
      <c r="D13" t="s">
        <v>15</v>
      </c>
      <c r="E13" t="s">
        <v>16</v>
      </c>
    </row>
    <row r="14" spans="1:6" ht="12.75">
      <c r="A14" t="s">
        <v>17</v>
      </c>
      <c r="B14" t="s">
        <v>18</v>
      </c>
      <c r="C14" t="s">
        <v>19</v>
      </c>
      <c r="F14" t="s">
        <v>20</v>
      </c>
    </row>
    <row r="26" ht="12.75">
      <c r="C26" s="8"/>
    </row>
    <row r="27" ht="12.75">
      <c r="C27" s="8"/>
    </row>
    <row r="28" ht="12.75">
      <c r="C28" s="8"/>
    </row>
    <row r="29" ht="12.75">
      <c r="C29" s="8"/>
    </row>
    <row r="30" ht="12.75">
      <c r="C30" s="8"/>
    </row>
    <row r="31" ht="12.75">
      <c r="C31" s="8"/>
    </row>
    <row r="32" ht="12.75">
      <c r="C32" s="8"/>
    </row>
    <row r="33" ht="12.75">
      <c r="C33" s="8"/>
    </row>
    <row r="34" ht="12.75">
      <c r="C34" s="8"/>
    </row>
    <row r="35" ht="12.75">
      <c r="C35" s="8"/>
    </row>
    <row r="36" ht="12.75">
      <c r="C36" s="8"/>
    </row>
    <row r="37" ht="12.75">
      <c r="C37" s="8"/>
    </row>
    <row r="38" ht="12.75">
      <c r="C38" s="8"/>
    </row>
    <row r="39" ht="12.75">
      <c r="C39" s="8"/>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U338"/>
  <sheetViews>
    <sheetView showGridLines="0" zoomScalePageLayoutView="0" workbookViewId="0" topLeftCell="B39">
      <selection activeCell="B24" sqref="B24"/>
    </sheetView>
  </sheetViews>
  <sheetFormatPr defaultColWidth="9.140625" defaultRowHeight="12.75" outlineLevelRow="1"/>
  <cols>
    <col min="1" max="1" width="53.00390625" style="0" hidden="1" customWidth="1"/>
    <col min="2" max="2" width="6.8515625" style="0" customWidth="1"/>
    <col min="3" max="3" width="46.8515625" style="0" customWidth="1"/>
    <col min="4" max="4" width="12.7109375" style="13" customWidth="1"/>
    <col min="5" max="5" width="2.57421875" style="13" customWidth="1"/>
    <col min="6" max="6" width="15.00390625" style="13" customWidth="1"/>
    <col min="7" max="7" width="13.00390625" style="13" customWidth="1"/>
    <col min="8" max="8" width="14.28125" style="13" customWidth="1"/>
    <col min="9" max="9" width="3.421875" style="13" customWidth="1"/>
    <col min="10" max="10" width="11.28125" style="13" hidden="1" customWidth="1"/>
    <col min="11" max="11" width="11.57421875" style="123" hidden="1" customWidth="1"/>
    <col min="12" max="12" width="13.140625" style="13" customWidth="1"/>
    <col min="13" max="13" width="13.00390625" style="13" customWidth="1"/>
    <col min="14" max="14" width="13.28125" style="13" customWidth="1"/>
    <col min="15" max="15" width="2.7109375" style="13" customWidth="1"/>
    <col min="16" max="16" width="13.28125" style="13" bestFit="1" customWidth="1"/>
    <col min="17" max="17" width="4.00390625" style="39" customWidth="1"/>
    <col min="18" max="18" width="11.57421875" style="116" hidden="1" customWidth="1"/>
    <col min="19" max="19" width="12.7109375" style="0" bestFit="1" customWidth="1"/>
    <col min="20" max="20" width="2.00390625" style="0" customWidth="1"/>
    <col min="21" max="21" width="12.7109375" style="0" bestFit="1" customWidth="1"/>
    <col min="22" max="16384" width="9.140625" style="70" customWidth="1"/>
  </cols>
  <sheetData>
    <row r="1" ht="12.75" hidden="1">
      <c r="A1" t="s">
        <v>107</v>
      </c>
    </row>
    <row r="2" ht="12.75" hidden="1">
      <c r="A2" t="s">
        <v>126</v>
      </c>
    </row>
    <row r="3" spans="1:6" ht="12.75" hidden="1">
      <c r="A3" t="s">
        <v>88</v>
      </c>
      <c r="E3" s="66" t="s">
        <v>62</v>
      </c>
      <c r="F3" s="66" t="s">
        <v>67</v>
      </c>
    </row>
    <row r="4" spans="1:6" ht="12.75" hidden="1">
      <c r="A4" t="s">
        <v>102</v>
      </c>
      <c r="E4" s="66" t="s">
        <v>63</v>
      </c>
      <c r="F4" s="66" t="s">
        <v>110</v>
      </c>
    </row>
    <row r="5" spans="1:6" ht="12.75" hidden="1">
      <c r="A5" t="s">
        <v>103</v>
      </c>
      <c r="E5" s="66" t="s">
        <v>64</v>
      </c>
      <c r="F5" s="66" t="s">
        <v>105</v>
      </c>
    </row>
    <row r="6" spans="1:6" ht="12.75" hidden="1">
      <c r="A6" t="s">
        <v>99</v>
      </c>
      <c r="E6" s="66" t="s">
        <v>65</v>
      </c>
      <c r="F6" s="66" t="s">
        <v>111</v>
      </c>
    </row>
    <row r="7" spans="1:6" ht="12.75" hidden="1">
      <c r="A7" t="s">
        <v>100</v>
      </c>
      <c r="E7" s="66" t="s">
        <v>66</v>
      </c>
      <c r="F7" s="66" t="s">
        <v>68</v>
      </c>
    </row>
    <row r="8" ht="12.75" customHeight="1" hidden="1">
      <c r="A8" t="s">
        <v>89</v>
      </c>
    </row>
    <row r="9" spans="2:8" ht="12.75">
      <c r="B9" s="131"/>
      <c r="C9" s="5"/>
      <c r="D9" s="14"/>
      <c r="E9" s="14"/>
      <c r="F9" s="13" t="s">
        <v>23</v>
      </c>
      <c r="G9" s="13" t="s">
        <v>24</v>
      </c>
      <c r="H9" s="15" t="s">
        <v>44</v>
      </c>
    </row>
    <row r="10" spans="1:8" ht="12.75" hidden="1">
      <c r="A10" t="s">
        <v>95</v>
      </c>
      <c r="B10" s="49"/>
      <c r="C10" s="50"/>
      <c r="D10" s="14"/>
      <c r="E10" s="14"/>
      <c r="F10" s="13" t="s">
        <v>27</v>
      </c>
      <c r="G10" s="13" t="s">
        <v>28</v>
      </c>
      <c r="H10" s="15">
        <v>44</v>
      </c>
    </row>
    <row r="11" spans="1:8" ht="12.75" hidden="1">
      <c r="A11" t="s">
        <v>96</v>
      </c>
      <c r="F11" s="13" t="s">
        <v>27</v>
      </c>
      <c r="G11" s="13" t="s">
        <v>28</v>
      </c>
      <c r="H11" s="15">
        <v>44</v>
      </c>
    </row>
    <row r="12" spans="1:8" ht="12.75" hidden="1">
      <c r="A12" t="s">
        <v>97</v>
      </c>
      <c r="F12" s="13" t="s">
        <v>21</v>
      </c>
      <c r="G12" s="13" t="s">
        <v>22</v>
      </c>
      <c r="H12" s="15">
        <v>41</v>
      </c>
    </row>
    <row r="13" spans="1:8" ht="12.75" hidden="1">
      <c r="A13" t="s">
        <v>92</v>
      </c>
      <c r="F13" s="13" t="s">
        <v>41</v>
      </c>
      <c r="G13" s="13" t="s">
        <v>42</v>
      </c>
      <c r="H13" s="15">
        <v>42</v>
      </c>
    </row>
    <row r="14" spans="1:8" ht="12.75" hidden="1">
      <c r="A14" t="s">
        <v>112</v>
      </c>
      <c r="C14" s="11"/>
      <c r="D14" s="78"/>
      <c r="F14" s="13" t="s">
        <v>25</v>
      </c>
      <c r="G14" s="13" t="s">
        <v>26</v>
      </c>
      <c r="H14" s="15">
        <v>29</v>
      </c>
    </row>
    <row r="15" spans="1:8" ht="12.75" hidden="1">
      <c r="A15" t="s">
        <v>72</v>
      </c>
      <c r="F15" s="13" t="s">
        <v>54</v>
      </c>
      <c r="G15" s="13" t="s">
        <v>55</v>
      </c>
      <c r="H15" s="15">
        <v>35</v>
      </c>
    </row>
    <row r="16" spans="1:8" ht="12.75" hidden="1">
      <c r="A16" t="s">
        <v>93</v>
      </c>
      <c r="H16" s="15"/>
    </row>
    <row r="17" ht="12.75" hidden="1">
      <c r="A17" t="s">
        <v>94</v>
      </c>
    </row>
    <row r="18" ht="12.75" hidden="1">
      <c r="A18" t="s">
        <v>90</v>
      </c>
    </row>
    <row r="19" ht="12.75" hidden="1">
      <c r="A19" t="s">
        <v>91</v>
      </c>
    </row>
    <row r="20" ht="12.75" hidden="1">
      <c r="A20" t="s">
        <v>98</v>
      </c>
    </row>
    <row r="21" spans="1:19" ht="12.75" hidden="1">
      <c r="A21" t="s">
        <v>29</v>
      </c>
      <c r="S21" s="76"/>
    </row>
    <row r="22" spans="1:18" ht="12.75" hidden="1">
      <c r="A22" t="s">
        <v>168</v>
      </c>
      <c r="B22" s="1" t="s">
        <v>58</v>
      </c>
      <c r="D22" s="17" t="s">
        <v>59</v>
      </c>
      <c r="F22" s="10">
        <f>IF(J22="&lt;periodfr&gt;","",DATE(LEFT(J22-1,4),4,1))</f>
      </c>
      <c r="G22" s="16" t="s">
        <v>50</v>
      </c>
      <c r="H22" s="9">
        <f ca="1">IF(R22="&lt;period&gt;","",DATE(LEFT(R22,4)-IF(MONTH(TODAY())&gt;4,1,0),IF(RIGHT(R22,2)="13",4,RIGHT(R22,2)+4),1)-1)</f>
      </c>
      <c r="J22" s="13" t="s">
        <v>51</v>
      </c>
      <c r="N22" s="77" t="s">
        <v>51</v>
      </c>
      <c r="O22" s="17"/>
      <c r="P22" s="77" t="s">
        <v>52</v>
      </c>
      <c r="R22" s="116" t="s">
        <v>52</v>
      </c>
    </row>
    <row r="23" spans="1:18" ht="12.75">
      <c r="A23" t="s">
        <v>31</v>
      </c>
      <c r="B23" s="1" t="s">
        <v>58</v>
      </c>
      <c r="D23" s="17" t="s">
        <v>59</v>
      </c>
      <c r="F23" s="10">
        <f>IF(J23="&lt;periodfr&gt;","",DATE(LEFT(J23-1,4),4,1))</f>
        <v>41365</v>
      </c>
      <c r="G23" s="16" t="s">
        <v>50</v>
      </c>
      <c r="H23" s="9">
        <f ca="1">IF(R23="&lt;period&gt;","",DATE(LEFT(R23,4)-IF(MONTH(TODAY())&gt;4,1,0),IF(RIGHT(R23,2)="13",4,RIGHT(R23,2)+4),1)-1)</f>
        <v>41425</v>
      </c>
      <c r="J23" s="13">
        <v>201400</v>
      </c>
      <c r="N23" s="77">
        <v>201400</v>
      </c>
      <c r="O23" s="17"/>
      <c r="P23" s="77">
        <v>201402</v>
      </c>
      <c r="R23" s="116">
        <v>201402</v>
      </c>
    </row>
    <row r="24" ht="12.75">
      <c r="B24" s="1"/>
    </row>
    <row r="25" ht="12.75">
      <c r="B25" s="1" t="s">
        <v>49</v>
      </c>
    </row>
    <row r="26" spans="1:2" ht="12.75">
      <c r="A26" t="s">
        <v>30</v>
      </c>
      <c r="B26" s="6"/>
    </row>
    <row r="27" spans="4:21" ht="12.75">
      <c r="D27" s="28"/>
      <c r="F27" s="567" t="s">
        <v>45</v>
      </c>
      <c r="G27" s="568"/>
      <c r="H27" s="569"/>
      <c r="J27" s="567" t="s">
        <v>46</v>
      </c>
      <c r="K27" s="568"/>
      <c r="L27" s="567" t="s">
        <v>46</v>
      </c>
      <c r="M27" s="568"/>
      <c r="N27" s="569"/>
      <c r="P27" s="38" t="s">
        <v>47</v>
      </c>
      <c r="S27" s="28"/>
      <c r="U27" s="28"/>
    </row>
    <row r="28" spans="1:21" ht="25.5">
      <c r="A28" s="3"/>
      <c r="B28" s="12" t="s">
        <v>85</v>
      </c>
      <c r="C28" s="3"/>
      <c r="D28" s="29" t="s">
        <v>32</v>
      </c>
      <c r="E28" s="18"/>
      <c r="F28" s="32" t="s">
        <v>33</v>
      </c>
      <c r="G28" s="19" t="s">
        <v>34</v>
      </c>
      <c r="H28" s="33" t="s">
        <v>48</v>
      </c>
      <c r="I28" s="20"/>
      <c r="J28" s="32" t="s">
        <v>33</v>
      </c>
      <c r="K28" s="124" t="s">
        <v>34</v>
      </c>
      <c r="L28" s="32" t="s">
        <v>33</v>
      </c>
      <c r="M28" s="19" t="s">
        <v>46</v>
      </c>
      <c r="N28" s="33" t="s">
        <v>48</v>
      </c>
      <c r="P28" s="29" t="s">
        <v>48</v>
      </c>
      <c r="S28" s="29" t="s">
        <v>61</v>
      </c>
      <c r="U28" s="29" t="s">
        <v>86</v>
      </c>
    </row>
    <row r="29" spans="1:21" s="72" customFormat="1" ht="12.75">
      <c r="A29" s="148"/>
      <c r="B29" s="25"/>
      <c r="C29" s="148"/>
      <c r="D29" s="149"/>
      <c r="E29" s="150"/>
      <c r="F29" s="151"/>
      <c r="G29" s="145"/>
      <c r="H29" s="152"/>
      <c r="I29" s="153"/>
      <c r="J29" s="151"/>
      <c r="K29" s="147"/>
      <c r="L29" s="151"/>
      <c r="M29" s="145"/>
      <c r="N29" s="152"/>
      <c r="O29" s="26"/>
      <c r="P29" s="149"/>
      <c r="Q29" s="39"/>
      <c r="R29" s="118"/>
      <c r="S29" s="149"/>
      <c r="T29" s="25"/>
      <c r="U29" s="149"/>
    </row>
    <row r="30" spans="1:21" s="72" customFormat="1" ht="12.75">
      <c r="A30" s="148"/>
      <c r="B30" s="25"/>
      <c r="C30" s="148"/>
      <c r="D30" s="149"/>
      <c r="E30" s="150"/>
      <c r="F30" s="151"/>
      <c r="G30" s="145"/>
      <c r="H30" s="152"/>
      <c r="I30" s="153"/>
      <c r="J30" s="151"/>
      <c r="K30" s="147"/>
      <c r="L30" s="151"/>
      <c r="M30" s="145"/>
      <c r="N30" s="152"/>
      <c r="O30" s="26"/>
      <c r="P30" s="149"/>
      <c r="Q30" s="39"/>
      <c r="R30" s="118"/>
      <c r="S30" s="149"/>
      <c r="T30" s="25"/>
      <c r="U30" s="149"/>
    </row>
    <row r="31" spans="1:21" ht="12.75" hidden="1">
      <c r="A31" t="s">
        <v>35</v>
      </c>
      <c r="B31" t="s">
        <v>11</v>
      </c>
      <c r="C31" t="s">
        <v>127</v>
      </c>
      <c r="D31" s="30" t="s">
        <v>36</v>
      </c>
      <c r="F31" s="34" t="s">
        <v>36</v>
      </c>
      <c r="G31" s="21" t="s">
        <v>37</v>
      </c>
      <c r="H31" s="35"/>
      <c r="J31" s="34" t="s">
        <v>36</v>
      </c>
      <c r="K31" s="125" t="s">
        <v>37</v>
      </c>
      <c r="L31" s="34"/>
      <c r="M31" s="21"/>
      <c r="N31" s="35"/>
      <c r="P31" s="30"/>
      <c r="R31" s="116" t="s">
        <v>71</v>
      </c>
      <c r="S31" s="30"/>
      <c r="U31" s="30"/>
    </row>
    <row r="32" spans="1:21" ht="12.75" hidden="1">
      <c r="A32" t="s">
        <v>38</v>
      </c>
      <c r="D32" s="30" t="s">
        <v>39</v>
      </c>
      <c r="F32" s="34" t="s">
        <v>40</v>
      </c>
      <c r="G32" s="21" t="s">
        <v>40</v>
      </c>
      <c r="H32" s="35"/>
      <c r="J32" s="34" t="s">
        <v>40</v>
      </c>
      <c r="K32" s="125" t="s">
        <v>40</v>
      </c>
      <c r="L32" s="34"/>
      <c r="M32" s="21"/>
      <c r="N32" s="35"/>
      <c r="P32" s="30"/>
      <c r="R32" s="117" t="s">
        <v>39</v>
      </c>
      <c r="S32" s="30"/>
      <c r="U32" s="30"/>
    </row>
    <row r="33" spans="1:21" ht="12.75" hidden="1">
      <c r="A33" t="s">
        <v>79</v>
      </c>
      <c r="D33" s="30"/>
      <c r="F33" s="34" t="s">
        <v>77</v>
      </c>
      <c r="G33" s="21" t="s">
        <v>77</v>
      </c>
      <c r="H33" s="35"/>
      <c r="J33" s="34" t="s">
        <v>78</v>
      </c>
      <c r="K33" s="125" t="s">
        <v>78</v>
      </c>
      <c r="L33" s="34"/>
      <c r="M33" s="21"/>
      <c r="N33" s="35"/>
      <c r="P33" s="30"/>
      <c r="S33" s="30"/>
      <c r="U33" s="30"/>
    </row>
    <row r="34" spans="1:21" ht="12.75" hidden="1">
      <c r="A34" t="s">
        <v>73</v>
      </c>
      <c r="D34" s="30"/>
      <c r="F34" s="34"/>
      <c r="G34" s="21"/>
      <c r="H34" s="35"/>
      <c r="J34" s="34"/>
      <c r="K34" s="125"/>
      <c r="L34" s="34"/>
      <c r="M34" s="21"/>
      <c r="N34" s="35"/>
      <c r="P34" s="30"/>
      <c r="S34" s="30"/>
      <c r="U34" s="30"/>
    </row>
    <row r="35" spans="1:21" s="72" customFormat="1" ht="12.75" outlineLevel="1">
      <c r="A35" s="25" t="s">
        <v>169</v>
      </c>
      <c r="B35" s="25" t="s">
        <v>171</v>
      </c>
      <c r="C35" s="25" t="s">
        <v>172</v>
      </c>
      <c r="D35" s="31">
        <v>1350338.9999999923</v>
      </c>
      <c r="E35" s="26"/>
      <c r="F35" s="36">
        <v>190117.72700000007</v>
      </c>
      <c r="G35" s="27">
        <v>231674.82</v>
      </c>
      <c r="H35" s="37">
        <f>G35-F35</f>
        <v>41557.092999999935</v>
      </c>
      <c r="I35" s="26"/>
      <c r="J35" s="36">
        <v>-19650.302</v>
      </c>
      <c r="K35" s="126">
        <v>-73657.56</v>
      </c>
      <c r="L35" s="36">
        <f>-J35</f>
        <v>19650.302</v>
      </c>
      <c r="M35" s="27">
        <f>-K35</f>
        <v>73657.56</v>
      </c>
      <c r="N35" s="37">
        <f>L35-M35</f>
        <v>-54007.258</v>
      </c>
      <c r="O35" s="26"/>
      <c r="P35" s="31">
        <f>H35+N35</f>
        <v>-12450.165000000066</v>
      </c>
      <c r="Q35" s="39"/>
      <c r="R35" s="118">
        <v>0</v>
      </c>
      <c r="S35" s="31">
        <f>D35+R35</f>
        <v>1350338.9999999923</v>
      </c>
      <c r="T35" s="25"/>
      <c r="U35" s="31">
        <f>S35-D35</f>
        <v>0</v>
      </c>
    </row>
    <row r="36" spans="1:21" s="71" customFormat="1" ht="25.5" customHeight="1">
      <c r="A36" s="12" t="s">
        <v>170</v>
      </c>
      <c r="B36" s="12"/>
      <c r="C36" s="12" t="s">
        <v>197</v>
      </c>
      <c r="D36" s="41">
        <f>SUBTOTAL(9,D35:D35)</f>
        <v>1350338.9999999923</v>
      </c>
      <c r="E36" s="42"/>
      <c r="F36" s="43">
        <f>SUBTOTAL(9,F35:F35)</f>
        <v>190117.72700000007</v>
      </c>
      <c r="G36" s="44">
        <f>SUBTOTAL(9,G35:G35)</f>
        <v>231674.82</v>
      </c>
      <c r="H36" s="45">
        <f>SUBTOTAL(9,H35:H35)</f>
        <v>41557.092999999935</v>
      </c>
      <c r="I36" s="42"/>
      <c r="J36" s="43"/>
      <c r="K36" s="127"/>
      <c r="L36" s="43">
        <f>SUBTOTAL(9,L35:L35)</f>
        <v>19650.302</v>
      </c>
      <c r="M36" s="44">
        <f>SUBTOTAL(9,M35:M35)</f>
        <v>73657.56</v>
      </c>
      <c r="N36" s="45">
        <f>SUBTOTAL(9,N35:N35)</f>
        <v>-54007.258</v>
      </c>
      <c r="O36" s="42"/>
      <c r="P36" s="41">
        <f>SUBTOTAL(9,P35:P35)</f>
        <v>-12450.165000000066</v>
      </c>
      <c r="Q36" s="113">
        <f>SUBTOTAL(9,Q35:Q35)</f>
        <v>0</v>
      </c>
      <c r="R36" s="119"/>
      <c r="S36" s="41">
        <f>SUBTOTAL(9,S35:S35)</f>
        <v>1350338.9999999923</v>
      </c>
      <c r="T36" s="12"/>
      <c r="U36" s="41">
        <f>SUBTOTAL(9,U35:U35)</f>
        <v>0</v>
      </c>
    </row>
    <row r="37" spans="1:21" s="72" customFormat="1" ht="12.75" outlineLevel="1">
      <c r="A37" s="25" t="s">
        <v>169</v>
      </c>
      <c r="B37" s="25" t="s">
        <v>173</v>
      </c>
      <c r="C37" s="25" t="s">
        <v>174</v>
      </c>
      <c r="D37" s="31">
        <v>959101.9999999965</v>
      </c>
      <c r="E37" s="26"/>
      <c r="F37" s="36">
        <v>540232.11</v>
      </c>
      <c r="G37" s="27">
        <v>541800.19</v>
      </c>
      <c r="H37" s="37">
        <f>G37-F37</f>
        <v>1568.079999999958</v>
      </c>
      <c r="I37" s="26"/>
      <c r="J37" s="36">
        <v>-399134.298</v>
      </c>
      <c r="K37" s="126">
        <v>-383051.82</v>
      </c>
      <c r="L37" s="36">
        <f aca="true" t="shared" si="0" ref="L37:M39">-J37</f>
        <v>399134.298</v>
      </c>
      <c r="M37" s="27">
        <f t="shared" si="0"/>
        <v>383051.82</v>
      </c>
      <c r="N37" s="37">
        <f>L37-M37</f>
        <v>16082.478000000003</v>
      </c>
      <c r="O37" s="26"/>
      <c r="P37" s="31">
        <f>H37+N37</f>
        <v>17650.55799999996</v>
      </c>
      <c r="Q37" s="39"/>
      <c r="R37" s="118">
        <v>0</v>
      </c>
      <c r="S37" s="31">
        <f>D37+R37</f>
        <v>959101.9999999965</v>
      </c>
      <c r="T37" s="25"/>
      <c r="U37" s="31">
        <f>S37-D37</f>
        <v>0</v>
      </c>
    </row>
    <row r="38" spans="1:21" s="72" customFormat="1" ht="12.75" outlineLevel="1">
      <c r="A38" s="25" t="s">
        <v>169</v>
      </c>
      <c r="B38" s="25" t="s">
        <v>175</v>
      </c>
      <c r="C38" s="25" t="s">
        <v>176</v>
      </c>
      <c r="D38" s="31">
        <v>3166093.9999999865</v>
      </c>
      <c r="E38" s="26"/>
      <c r="F38" s="36">
        <v>831994.7780000004</v>
      </c>
      <c r="G38" s="27">
        <v>808814.64</v>
      </c>
      <c r="H38" s="37">
        <f>G38-F38</f>
        <v>-23180.138000000385</v>
      </c>
      <c r="I38" s="26"/>
      <c r="J38" s="36">
        <v>-297451.638</v>
      </c>
      <c r="K38" s="126">
        <v>-330871.28</v>
      </c>
      <c r="L38" s="36">
        <f t="shared" si="0"/>
        <v>297451.638</v>
      </c>
      <c r="M38" s="27">
        <f t="shared" si="0"/>
        <v>330871.28</v>
      </c>
      <c r="N38" s="37">
        <f>L38-M38</f>
        <v>-33419.64200000005</v>
      </c>
      <c r="O38" s="26"/>
      <c r="P38" s="31">
        <f>H38+N38</f>
        <v>-56599.780000000435</v>
      </c>
      <c r="Q38" s="39"/>
      <c r="R38" s="118">
        <v>0</v>
      </c>
      <c r="S38" s="31">
        <f>D38+R38</f>
        <v>3166093.9999999865</v>
      </c>
      <c r="T38" s="25"/>
      <c r="U38" s="31">
        <f>S38-D38</f>
        <v>0</v>
      </c>
    </row>
    <row r="39" spans="1:21" s="72" customFormat="1" ht="12.75" outlineLevel="1">
      <c r="A39" s="25" t="s">
        <v>169</v>
      </c>
      <c r="B39" s="25" t="s">
        <v>177</v>
      </c>
      <c r="C39" s="25" t="s">
        <v>178</v>
      </c>
      <c r="D39" s="31">
        <v>-4369532</v>
      </c>
      <c r="E39" s="26"/>
      <c r="F39" s="36">
        <v>806780.2239999996</v>
      </c>
      <c r="G39" s="27">
        <v>794352.85</v>
      </c>
      <c r="H39" s="37">
        <f>G39-F39</f>
        <v>-12427.373999999603</v>
      </c>
      <c r="I39" s="26"/>
      <c r="J39" s="36">
        <v>-3118928.123</v>
      </c>
      <c r="K39" s="126">
        <v>-3232806.65</v>
      </c>
      <c r="L39" s="36">
        <f t="shared" si="0"/>
        <v>3118928.123</v>
      </c>
      <c r="M39" s="27">
        <f t="shared" si="0"/>
        <v>3232806.65</v>
      </c>
      <c r="N39" s="37">
        <f>L39-M39</f>
        <v>-113878.52699999977</v>
      </c>
      <c r="O39" s="26"/>
      <c r="P39" s="31">
        <f>H39+N39</f>
        <v>-126305.90099999937</v>
      </c>
      <c r="Q39" s="39"/>
      <c r="R39" s="118">
        <v>0</v>
      </c>
      <c r="S39" s="31">
        <f>D39+R39</f>
        <v>-4369532</v>
      </c>
      <c r="T39" s="25"/>
      <c r="U39" s="31">
        <f>S39-D39</f>
        <v>0</v>
      </c>
    </row>
    <row r="40" spans="1:21" s="71" customFormat="1" ht="25.5" customHeight="1">
      <c r="A40" s="12" t="s">
        <v>170</v>
      </c>
      <c r="B40" s="12"/>
      <c r="C40" s="12" t="s">
        <v>198</v>
      </c>
      <c r="D40" s="41">
        <f>SUBTOTAL(9,D37:D39)</f>
        <v>-244336.00000001676</v>
      </c>
      <c r="E40" s="42"/>
      <c r="F40" s="43">
        <f>SUBTOTAL(9,F37:F39)</f>
        <v>2179007.1119999997</v>
      </c>
      <c r="G40" s="44">
        <f>SUBTOTAL(9,G37:G39)</f>
        <v>2144967.68</v>
      </c>
      <c r="H40" s="45">
        <f>SUBTOTAL(9,H37:H39)</f>
        <v>-34039.43200000003</v>
      </c>
      <c r="I40" s="42"/>
      <c r="J40" s="43"/>
      <c r="K40" s="127"/>
      <c r="L40" s="43">
        <f>SUBTOTAL(9,L37:L39)</f>
        <v>3815514.0590000004</v>
      </c>
      <c r="M40" s="44">
        <f>SUBTOTAL(9,M37:M39)</f>
        <v>3946729.75</v>
      </c>
      <c r="N40" s="45">
        <f>SUBTOTAL(9,N37:N39)</f>
        <v>-131215.69099999982</v>
      </c>
      <c r="O40" s="42"/>
      <c r="P40" s="41">
        <f>SUBTOTAL(9,P37:P39)</f>
        <v>-165255.12299999985</v>
      </c>
      <c r="Q40" s="113">
        <f>SUBTOTAL(9,Q37:Q39)</f>
        <v>0</v>
      </c>
      <c r="R40" s="119"/>
      <c r="S40" s="41">
        <f>SUBTOTAL(9,S37:S39)</f>
        <v>-244336.00000001676</v>
      </c>
      <c r="T40" s="12"/>
      <c r="U40" s="41">
        <f>SUBTOTAL(9,U37:U39)</f>
        <v>0</v>
      </c>
    </row>
    <row r="41" spans="1:21" s="72" customFormat="1" ht="12.75" outlineLevel="1">
      <c r="A41" s="25" t="s">
        <v>169</v>
      </c>
      <c r="B41" s="25" t="s">
        <v>179</v>
      </c>
      <c r="C41" s="25" t="s">
        <v>180</v>
      </c>
      <c r="D41" s="31">
        <v>2361045.000000015</v>
      </c>
      <c r="E41" s="26"/>
      <c r="F41" s="36">
        <v>648510.764</v>
      </c>
      <c r="G41" s="27">
        <v>786964.6499999991</v>
      </c>
      <c r="H41" s="37">
        <f>G41-F41</f>
        <v>138453.88599999913</v>
      </c>
      <c r="I41" s="26"/>
      <c r="J41" s="36">
        <v>-245407.29200000004</v>
      </c>
      <c r="K41" s="126">
        <v>-314710.11</v>
      </c>
      <c r="L41" s="36">
        <f aca="true" t="shared" si="1" ref="L41:M43">-J41</f>
        <v>245407.29200000004</v>
      </c>
      <c r="M41" s="27">
        <f t="shared" si="1"/>
        <v>314710.11</v>
      </c>
      <c r="N41" s="37">
        <f>L41-M41</f>
        <v>-69302.81799999994</v>
      </c>
      <c r="O41" s="26"/>
      <c r="P41" s="31">
        <f>H41+N41</f>
        <v>69151.06799999918</v>
      </c>
      <c r="Q41" s="39"/>
      <c r="R41" s="118">
        <v>0</v>
      </c>
      <c r="S41" s="31">
        <f>D41+R41</f>
        <v>2361045.000000015</v>
      </c>
      <c r="T41" s="25"/>
      <c r="U41" s="31">
        <f>S41-D41</f>
        <v>0</v>
      </c>
    </row>
    <row r="42" spans="1:21" s="72" customFormat="1" ht="12.75" outlineLevel="1">
      <c r="A42" s="25" t="s">
        <v>169</v>
      </c>
      <c r="B42" s="25" t="s">
        <v>181</v>
      </c>
      <c r="C42" s="25" t="s">
        <v>182</v>
      </c>
      <c r="D42" s="31">
        <v>5966518.000000025</v>
      </c>
      <c r="E42" s="26"/>
      <c r="F42" s="36">
        <v>1369405.04</v>
      </c>
      <c r="G42" s="27">
        <v>1404402.65</v>
      </c>
      <c r="H42" s="37">
        <f>G42-F42</f>
        <v>34997.60999999987</v>
      </c>
      <c r="I42" s="26"/>
      <c r="J42" s="36">
        <v>-324221.9540000001</v>
      </c>
      <c r="K42" s="126">
        <v>-337684.89</v>
      </c>
      <c r="L42" s="36">
        <f t="shared" si="1"/>
        <v>324221.9540000001</v>
      </c>
      <c r="M42" s="27">
        <f t="shared" si="1"/>
        <v>337684.89</v>
      </c>
      <c r="N42" s="37">
        <f>L42-M42</f>
        <v>-13462.935999999929</v>
      </c>
      <c r="O42" s="26"/>
      <c r="P42" s="31">
        <f>H42+N42</f>
        <v>21534.67399999994</v>
      </c>
      <c r="Q42" s="39"/>
      <c r="R42" s="118">
        <v>0</v>
      </c>
      <c r="S42" s="31">
        <f>D42+R42</f>
        <v>5966518.000000025</v>
      </c>
      <c r="T42" s="25"/>
      <c r="U42" s="31">
        <f>S42-D42</f>
        <v>0</v>
      </c>
    </row>
    <row r="43" spans="1:21" s="72" customFormat="1" ht="12.75" outlineLevel="1">
      <c r="A43" s="25" t="s">
        <v>169</v>
      </c>
      <c r="B43" s="25" t="s">
        <v>183</v>
      </c>
      <c r="C43" s="25" t="s">
        <v>184</v>
      </c>
      <c r="D43" s="31">
        <v>-998449.9999998607</v>
      </c>
      <c r="E43" s="26"/>
      <c r="F43" s="36">
        <v>7016826.91400002</v>
      </c>
      <c r="G43" s="27">
        <v>6984325.679999995</v>
      </c>
      <c r="H43" s="37">
        <f>G43-F43</f>
        <v>-32501.234000025317</v>
      </c>
      <c r="I43" s="26"/>
      <c r="J43" s="36">
        <v>-6234290.755999995</v>
      </c>
      <c r="K43" s="126">
        <v>-6068284.479999995</v>
      </c>
      <c r="L43" s="36">
        <f t="shared" si="1"/>
        <v>6234290.755999995</v>
      </c>
      <c r="M43" s="27">
        <f t="shared" si="1"/>
        <v>6068284.479999995</v>
      </c>
      <c r="N43" s="37">
        <f>L43-M43</f>
        <v>166006.27600000054</v>
      </c>
      <c r="O43" s="26"/>
      <c r="P43" s="31">
        <f>H43+N43</f>
        <v>133505.04199997522</v>
      </c>
      <c r="Q43" s="39"/>
      <c r="R43" s="118">
        <v>0</v>
      </c>
      <c r="S43" s="31">
        <f>D43+R43</f>
        <v>-998449.9999998607</v>
      </c>
      <c r="T43" s="25"/>
      <c r="U43" s="31">
        <f>S43-D43</f>
        <v>0</v>
      </c>
    </row>
    <row r="44" spans="1:21" s="71" customFormat="1" ht="25.5" customHeight="1">
      <c r="A44" s="12" t="s">
        <v>170</v>
      </c>
      <c r="B44" s="12"/>
      <c r="C44" s="12" t="s">
        <v>199</v>
      </c>
      <c r="D44" s="41">
        <f>SUBTOTAL(9,D41:D43)</f>
        <v>7329113.00000018</v>
      </c>
      <c r="E44" s="42"/>
      <c r="F44" s="43">
        <f>SUBTOTAL(9,F41:F43)</f>
        <v>9034742.71800002</v>
      </c>
      <c r="G44" s="44">
        <f>SUBTOTAL(9,G41:G43)</f>
        <v>9175692.979999993</v>
      </c>
      <c r="H44" s="45">
        <f>SUBTOTAL(9,H41:H43)</f>
        <v>140950.26199997368</v>
      </c>
      <c r="I44" s="42"/>
      <c r="J44" s="43"/>
      <c r="K44" s="127"/>
      <c r="L44" s="43">
        <f>SUBTOTAL(9,L41:L43)</f>
        <v>6803920.001999996</v>
      </c>
      <c r="M44" s="44">
        <f>SUBTOTAL(9,M41:M43)</f>
        <v>6720679.479999995</v>
      </c>
      <c r="N44" s="45">
        <f>SUBTOTAL(9,N41:N43)</f>
        <v>83240.52200000067</v>
      </c>
      <c r="O44" s="42"/>
      <c r="P44" s="41">
        <f>SUBTOTAL(9,P41:P43)</f>
        <v>224190.78399997434</v>
      </c>
      <c r="Q44" s="113">
        <f>SUBTOTAL(9,Q41:Q43)</f>
        <v>0</v>
      </c>
      <c r="R44" s="119"/>
      <c r="S44" s="41">
        <f>SUBTOTAL(9,S41:S43)</f>
        <v>7329113.00000018</v>
      </c>
      <c r="T44" s="12"/>
      <c r="U44" s="41">
        <f>SUBTOTAL(9,U41:U43)</f>
        <v>0</v>
      </c>
    </row>
    <row r="45" spans="1:21" s="72" customFormat="1" ht="12.75" outlineLevel="1">
      <c r="A45" s="25" t="s">
        <v>169</v>
      </c>
      <c r="B45" s="25" t="s">
        <v>185</v>
      </c>
      <c r="C45" s="25" t="s">
        <v>186</v>
      </c>
      <c r="D45" s="31">
        <v>375639</v>
      </c>
      <c r="E45" s="26"/>
      <c r="F45" s="36">
        <v>62581.456</v>
      </c>
      <c r="G45" s="27">
        <v>22845.27</v>
      </c>
      <c r="H45" s="37">
        <f aca="true" t="shared" si="2" ref="H45:H50">G45-F45</f>
        <v>-39736.186</v>
      </c>
      <c r="I45" s="26"/>
      <c r="J45" s="36">
        <v>0</v>
      </c>
      <c r="K45" s="126">
        <v>0</v>
      </c>
      <c r="L45" s="36">
        <f aca="true" t="shared" si="3" ref="L45:M50">-J45</f>
        <v>0</v>
      </c>
      <c r="M45" s="27">
        <f t="shared" si="3"/>
        <v>0</v>
      </c>
      <c r="N45" s="37">
        <f aca="true" t="shared" si="4" ref="N45:N50">L45-M45</f>
        <v>0</v>
      </c>
      <c r="O45" s="26"/>
      <c r="P45" s="31">
        <f aca="true" t="shared" si="5" ref="P45:P50">H45+N45</f>
        <v>-39736.186</v>
      </c>
      <c r="Q45" s="39"/>
      <c r="R45" s="118">
        <v>0</v>
      </c>
      <c r="S45" s="31">
        <f aca="true" t="shared" si="6" ref="S45:S50">D45+R45</f>
        <v>375639</v>
      </c>
      <c r="T45" s="25"/>
      <c r="U45" s="31">
        <f aca="true" t="shared" si="7" ref="U45:U50">S45-D45</f>
        <v>0</v>
      </c>
    </row>
    <row r="46" spans="1:21" s="72" customFormat="1" ht="12.75" outlineLevel="1">
      <c r="A46" s="25" t="s">
        <v>169</v>
      </c>
      <c r="B46" s="25" t="s">
        <v>187</v>
      </c>
      <c r="C46" s="25" t="s">
        <v>188</v>
      </c>
      <c r="D46" s="31">
        <v>3833051.0000000065</v>
      </c>
      <c r="E46" s="26"/>
      <c r="F46" s="36">
        <v>718969.1909999995</v>
      </c>
      <c r="G46" s="27">
        <v>680865.98</v>
      </c>
      <c r="H46" s="37">
        <f t="shared" si="2"/>
        <v>-38103.210999999545</v>
      </c>
      <c r="I46" s="26"/>
      <c r="J46" s="36">
        <v>-14436.39</v>
      </c>
      <c r="K46" s="126">
        <v>-14759.61</v>
      </c>
      <c r="L46" s="36">
        <f t="shared" si="3"/>
        <v>14436.39</v>
      </c>
      <c r="M46" s="27">
        <f t="shared" si="3"/>
        <v>14759.61</v>
      </c>
      <c r="N46" s="37">
        <f t="shared" si="4"/>
        <v>-323.22000000000116</v>
      </c>
      <c r="O46" s="26"/>
      <c r="P46" s="31">
        <f t="shared" si="5"/>
        <v>-38426.430999999546</v>
      </c>
      <c r="Q46" s="39"/>
      <c r="R46" s="118">
        <v>0</v>
      </c>
      <c r="S46" s="31">
        <f t="shared" si="6"/>
        <v>3833051.0000000065</v>
      </c>
      <c r="T46" s="25"/>
      <c r="U46" s="31">
        <f t="shared" si="7"/>
        <v>0</v>
      </c>
    </row>
    <row r="47" spans="1:21" s="72" customFormat="1" ht="12.75" outlineLevel="1">
      <c r="A47" s="25" t="s">
        <v>169</v>
      </c>
      <c r="B47" s="25" t="s">
        <v>189</v>
      </c>
      <c r="C47" s="25" t="s">
        <v>190</v>
      </c>
      <c r="D47" s="31">
        <v>2864386.99999999</v>
      </c>
      <c r="E47" s="26"/>
      <c r="F47" s="36">
        <v>713329.3160000014</v>
      </c>
      <c r="G47" s="27">
        <v>738518.3900000006</v>
      </c>
      <c r="H47" s="37">
        <f t="shared" si="2"/>
        <v>25189.073999999207</v>
      </c>
      <c r="I47" s="26"/>
      <c r="J47" s="36">
        <v>-229905.49799999996</v>
      </c>
      <c r="K47" s="126">
        <v>-187228.48</v>
      </c>
      <c r="L47" s="36">
        <f t="shared" si="3"/>
        <v>229905.49799999996</v>
      </c>
      <c r="M47" s="27">
        <f t="shared" si="3"/>
        <v>187228.48</v>
      </c>
      <c r="N47" s="37">
        <f t="shared" si="4"/>
        <v>42677.01799999995</v>
      </c>
      <c r="O47" s="26"/>
      <c r="P47" s="31">
        <f t="shared" si="5"/>
        <v>67866.09199999916</v>
      </c>
      <c r="Q47" s="39"/>
      <c r="R47" s="118">
        <v>0</v>
      </c>
      <c r="S47" s="31">
        <f t="shared" si="6"/>
        <v>2864386.99999999</v>
      </c>
      <c r="T47" s="25"/>
      <c r="U47" s="31">
        <f t="shared" si="7"/>
        <v>0</v>
      </c>
    </row>
    <row r="48" spans="1:21" s="72" customFormat="1" ht="12.75" outlineLevel="1">
      <c r="A48" s="25" t="s">
        <v>169</v>
      </c>
      <c r="B48" s="25" t="s">
        <v>191</v>
      </c>
      <c r="C48" s="25" t="s">
        <v>192</v>
      </c>
      <c r="D48" s="31">
        <v>2027168</v>
      </c>
      <c r="E48" s="26"/>
      <c r="F48" s="36">
        <v>330331.4539999999</v>
      </c>
      <c r="G48" s="27">
        <v>414475.12</v>
      </c>
      <c r="H48" s="37">
        <f t="shared" si="2"/>
        <v>84143.66600000008</v>
      </c>
      <c r="I48" s="26"/>
      <c r="J48" s="36">
        <v>-9276.786000000002</v>
      </c>
      <c r="K48" s="126">
        <v>-16736.25</v>
      </c>
      <c r="L48" s="36">
        <f t="shared" si="3"/>
        <v>9276.786000000002</v>
      </c>
      <c r="M48" s="27">
        <f t="shared" si="3"/>
        <v>16736.25</v>
      </c>
      <c r="N48" s="37">
        <f t="shared" si="4"/>
        <v>-7459.463999999998</v>
      </c>
      <c r="O48" s="26"/>
      <c r="P48" s="31">
        <f t="shared" si="5"/>
        <v>76684.20200000009</v>
      </c>
      <c r="Q48" s="39"/>
      <c r="R48" s="118">
        <v>0</v>
      </c>
      <c r="S48" s="31">
        <f t="shared" si="6"/>
        <v>2027168</v>
      </c>
      <c r="T48" s="25"/>
      <c r="U48" s="31">
        <f t="shared" si="7"/>
        <v>0</v>
      </c>
    </row>
    <row r="49" spans="1:21" s="72" customFormat="1" ht="12.75" outlineLevel="1">
      <c r="A49" s="25" t="s">
        <v>169</v>
      </c>
      <c r="B49" s="25" t="s">
        <v>193</v>
      </c>
      <c r="C49" s="25" t="s">
        <v>194</v>
      </c>
      <c r="D49" s="31">
        <v>1487194.0000000196</v>
      </c>
      <c r="E49" s="26"/>
      <c r="F49" s="36">
        <v>386655.3440000003</v>
      </c>
      <c r="G49" s="27">
        <v>447675.57</v>
      </c>
      <c r="H49" s="37">
        <f t="shared" si="2"/>
        <v>61020.22599999973</v>
      </c>
      <c r="I49" s="26"/>
      <c r="J49" s="36">
        <v>-139068.68599999993</v>
      </c>
      <c r="K49" s="126">
        <v>-125699.32</v>
      </c>
      <c r="L49" s="36">
        <f t="shared" si="3"/>
        <v>139068.68599999993</v>
      </c>
      <c r="M49" s="27">
        <f t="shared" si="3"/>
        <v>125699.32</v>
      </c>
      <c r="N49" s="37">
        <f t="shared" si="4"/>
        <v>13369.365999999922</v>
      </c>
      <c r="O49" s="26"/>
      <c r="P49" s="31">
        <f t="shared" si="5"/>
        <v>74389.59199999965</v>
      </c>
      <c r="Q49" s="39"/>
      <c r="R49" s="118">
        <v>0</v>
      </c>
      <c r="S49" s="31">
        <f t="shared" si="6"/>
        <v>1487194.0000000196</v>
      </c>
      <c r="T49" s="25"/>
      <c r="U49" s="31">
        <f t="shared" si="7"/>
        <v>0</v>
      </c>
    </row>
    <row r="50" spans="1:21" s="72" customFormat="1" ht="12.75" outlineLevel="1">
      <c r="A50" s="25" t="s">
        <v>169</v>
      </c>
      <c r="B50" s="25" t="s">
        <v>195</v>
      </c>
      <c r="C50" s="25" t="s">
        <v>196</v>
      </c>
      <c r="D50" s="31">
        <v>2539194</v>
      </c>
      <c r="E50" s="26"/>
      <c r="F50" s="36">
        <v>439263.2580000006</v>
      </c>
      <c r="G50" s="27">
        <v>494038.85</v>
      </c>
      <c r="H50" s="37">
        <f t="shared" si="2"/>
        <v>54775.591999999364</v>
      </c>
      <c r="I50" s="26"/>
      <c r="J50" s="36">
        <v>-16491.568</v>
      </c>
      <c r="K50" s="126">
        <v>-98551.8</v>
      </c>
      <c r="L50" s="36">
        <f t="shared" si="3"/>
        <v>16491.568</v>
      </c>
      <c r="M50" s="27">
        <f t="shared" si="3"/>
        <v>98551.8</v>
      </c>
      <c r="N50" s="37">
        <f t="shared" si="4"/>
        <v>-82060.232</v>
      </c>
      <c r="O50" s="26"/>
      <c r="P50" s="31">
        <f t="shared" si="5"/>
        <v>-27284.64000000064</v>
      </c>
      <c r="Q50" s="39"/>
      <c r="R50" s="118">
        <v>0</v>
      </c>
      <c r="S50" s="31">
        <f t="shared" si="6"/>
        <v>2539194</v>
      </c>
      <c r="T50" s="25"/>
      <c r="U50" s="31">
        <f t="shared" si="7"/>
        <v>0</v>
      </c>
    </row>
    <row r="51" spans="1:21" s="71" customFormat="1" ht="25.5" customHeight="1">
      <c r="A51" s="12" t="s">
        <v>170</v>
      </c>
      <c r="B51" s="12"/>
      <c r="C51" s="12" t="s">
        <v>200</v>
      </c>
      <c r="D51" s="41">
        <f>SUBTOTAL(9,D45:D50)</f>
        <v>13126633.000000015</v>
      </c>
      <c r="E51" s="42"/>
      <c r="F51" s="43">
        <f>SUBTOTAL(9,F45:F50)</f>
        <v>2651130.0190000013</v>
      </c>
      <c r="G51" s="44">
        <f>SUBTOTAL(9,G45:G50)</f>
        <v>2798419.1800000006</v>
      </c>
      <c r="H51" s="45">
        <f>SUBTOTAL(9,H45:H50)</f>
        <v>147289.16099999886</v>
      </c>
      <c r="I51" s="42"/>
      <c r="J51" s="43"/>
      <c r="K51" s="127"/>
      <c r="L51" s="43">
        <f>SUBTOTAL(9,L45:L50)</f>
        <v>409178.92799999984</v>
      </c>
      <c r="M51" s="44">
        <f>SUBTOTAL(9,M45:M50)</f>
        <v>442975.46</v>
      </c>
      <c r="N51" s="45">
        <f>SUBTOTAL(9,N45:N50)</f>
        <v>-33796.53200000013</v>
      </c>
      <c r="O51" s="42"/>
      <c r="P51" s="41">
        <f>SUBTOTAL(9,P45:P50)</f>
        <v>113492.62899999872</v>
      </c>
      <c r="Q51" s="113">
        <f>SUBTOTAL(9,Q45:Q50)</f>
        <v>0</v>
      </c>
      <c r="R51" s="119"/>
      <c r="S51" s="41">
        <f>SUBTOTAL(9,S45:S50)</f>
        <v>13126633.000000015</v>
      </c>
      <c r="T51" s="12"/>
      <c r="U51" s="41">
        <f>SUBTOTAL(9,U45:U50)</f>
        <v>0</v>
      </c>
    </row>
    <row r="52" spans="1:21" s="72" customFormat="1" ht="12.75" hidden="1">
      <c r="A52" s="25" t="s">
        <v>56</v>
      </c>
      <c r="B52" s="25">
        <v>0</v>
      </c>
      <c r="C52" s="25">
        <v>0</v>
      </c>
      <c r="D52" s="31">
        <v>0</v>
      </c>
      <c r="E52" s="26"/>
      <c r="F52" s="36">
        <v>0</v>
      </c>
      <c r="G52" s="27">
        <v>0</v>
      </c>
      <c r="H52" s="37">
        <f>G52-F52</f>
        <v>0</v>
      </c>
      <c r="I52" s="26"/>
      <c r="J52" s="36">
        <v>0</v>
      </c>
      <c r="K52" s="126">
        <v>0</v>
      </c>
      <c r="L52" s="36">
        <f>-J52</f>
        <v>0</v>
      </c>
      <c r="M52" s="27">
        <f>-K52</f>
        <v>0</v>
      </c>
      <c r="N52" s="37">
        <f>L52-M52</f>
        <v>0</v>
      </c>
      <c r="O52" s="26"/>
      <c r="P52" s="31">
        <f>H52+N52</f>
        <v>0</v>
      </c>
      <c r="Q52" s="39"/>
      <c r="R52" s="118">
        <v>0</v>
      </c>
      <c r="S52" s="31">
        <f>D52+R52</f>
        <v>0</v>
      </c>
      <c r="T52" s="25"/>
      <c r="U52" s="31">
        <f>S52-D52</f>
        <v>0</v>
      </c>
    </row>
    <row r="53" spans="1:21" s="71" customFormat="1" ht="25.5" customHeight="1" hidden="1">
      <c r="A53" s="12" t="s">
        <v>76</v>
      </c>
      <c r="B53" s="12"/>
      <c r="C53" s="12" t="s">
        <v>74</v>
      </c>
      <c r="D53" s="41" t="s">
        <v>75</v>
      </c>
      <c r="E53" s="42"/>
      <c r="F53" s="43" t="s">
        <v>75</v>
      </c>
      <c r="G53" s="44" t="s">
        <v>75</v>
      </c>
      <c r="H53" s="45" t="s">
        <v>75</v>
      </c>
      <c r="I53" s="42"/>
      <c r="J53" s="43"/>
      <c r="K53" s="127"/>
      <c r="L53" s="43" t="s">
        <v>75</v>
      </c>
      <c r="M53" s="44" t="s">
        <v>75</v>
      </c>
      <c r="N53" s="45" t="s">
        <v>75</v>
      </c>
      <c r="O53" s="42"/>
      <c r="P53" s="41" t="s">
        <v>75</v>
      </c>
      <c r="Q53" s="113" t="s">
        <v>75</v>
      </c>
      <c r="R53" s="119"/>
      <c r="S53" s="41" t="s">
        <v>75</v>
      </c>
      <c r="T53" s="12"/>
      <c r="U53" s="41" t="s">
        <v>75</v>
      </c>
    </row>
    <row r="54" spans="1:21" ht="12.75">
      <c r="A54" s="3"/>
      <c r="C54" s="3"/>
      <c r="D54" s="29"/>
      <c r="E54" s="18"/>
      <c r="F54" s="32"/>
      <c r="G54" s="19"/>
      <c r="H54" s="33"/>
      <c r="I54" s="20"/>
      <c r="J54" s="32"/>
      <c r="K54" s="124"/>
      <c r="L54" s="32"/>
      <c r="M54" s="19"/>
      <c r="N54" s="33"/>
      <c r="P54" s="29"/>
      <c r="S54" s="29"/>
      <c r="U54" s="29"/>
    </row>
    <row r="55" spans="1:21" ht="12.75">
      <c r="A55" s="70"/>
      <c r="B55" s="73" t="s">
        <v>70</v>
      </c>
      <c r="C55" s="85"/>
      <c r="D55" s="132">
        <f>SUM(D32:D52)/2</f>
        <v>21561749.00000017</v>
      </c>
      <c r="E55" s="23"/>
      <c r="F55" s="133">
        <f>SUM(F33:F52)/2</f>
        <v>14054997.576000022</v>
      </c>
      <c r="G55" s="110">
        <f>SUM(G33:G52)/2</f>
        <v>14350754.659999995</v>
      </c>
      <c r="H55" s="134">
        <f>SUM(H33:H52)/2</f>
        <v>295757.08399997244</v>
      </c>
      <c r="I55" s="23"/>
      <c r="J55" s="110">
        <f>SUM(J33:J52)</f>
        <v>-11048263.290999996</v>
      </c>
      <c r="K55" s="128">
        <f>SUM(K33:K52)</f>
        <v>-11184042.249999996</v>
      </c>
      <c r="L55" s="133">
        <f>-J55</f>
        <v>11048263.290999996</v>
      </c>
      <c r="M55" s="110">
        <f>-K55</f>
        <v>11184042.249999996</v>
      </c>
      <c r="N55" s="134">
        <f>L55-M55</f>
        <v>-135778.95900000073</v>
      </c>
      <c r="O55" s="21"/>
      <c r="P55" s="132">
        <f>H55+N55</f>
        <v>159978.1249999717</v>
      </c>
      <c r="Q55" s="40"/>
      <c r="R55" s="120">
        <f>SUM(R34:R52)</f>
        <v>0</v>
      </c>
      <c r="S55" s="132">
        <f>D55+R55</f>
        <v>21561749.00000017</v>
      </c>
      <c r="T55" s="70"/>
      <c r="U55" s="132">
        <f>S55-D55</f>
        <v>0</v>
      </c>
    </row>
    <row r="56" ht="12.75" hidden="1">
      <c r="A56" t="s">
        <v>108</v>
      </c>
    </row>
    <row r="57" ht="12.75" hidden="1">
      <c r="A57" t="s">
        <v>88</v>
      </c>
    </row>
    <row r="58" spans="1:8" ht="12.75" hidden="1">
      <c r="A58" t="s">
        <v>102</v>
      </c>
      <c r="H58" s="15"/>
    </row>
    <row r="59" spans="1:8" ht="12.75" hidden="1">
      <c r="A59" t="s">
        <v>103</v>
      </c>
      <c r="H59" s="15"/>
    </row>
    <row r="60" spans="1:8" ht="12.75" hidden="1">
      <c r="A60" t="s">
        <v>89</v>
      </c>
      <c r="H60" s="15"/>
    </row>
    <row r="61" spans="1:8" ht="12.75" hidden="1">
      <c r="A61" t="s">
        <v>95</v>
      </c>
      <c r="H61" s="15"/>
    </row>
    <row r="62" spans="1:8" ht="12.75" hidden="1">
      <c r="A62" t="s">
        <v>96</v>
      </c>
      <c r="H62" s="15"/>
    </row>
    <row r="63" spans="1:8" ht="12.75" hidden="1">
      <c r="A63" t="s">
        <v>97</v>
      </c>
      <c r="H63" s="15"/>
    </row>
    <row r="64" spans="1:8" ht="12.75" hidden="1">
      <c r="A64" t="s">
        <v>92</v>
      </c>
      <c r="D64"/>
      <c r="E64" s="14"/>
      <c r="H64" s="15"/>
    </row>
    <row r="65" spans="1:5" ht="12.75" hidden="1">
      <c r="A65" t="s">
        <v>72</v>
      </c>
      <c r="E65" s="14"/>
    </row>
    <row r="66" spans="1:5" ht="12.75" hidden="1">
      <c r="A66" t="s">
        <v>113</v>
      </c>
      <c r="D66"/>
      <c r="E66" s="14"/>
    </row>
    <row r="67" spans="1:5" ht="12.75" hidden="1">
      <c r="A67" t="s">
        <v>93</v>
      </c>
      <c r="C67" s="11"/>
      <c r="D67"/>
      <c r="E67" s="14"/>
    </row>
    <row r="68" spans="1:5" ht="12.75" hidden="1">
      <c r="A68" t="s">
        <v>114</v>
      </c>
      <c r="D68" s="14"/>
      <c r="E68" s="14"/>
    </row>
    <row r="69" spans="1:5" ht="12.75" hidden="1">
      <c r="A69" t="s">
        <v>101</v>
      </c>
      <c r="D69" s="14"/>
      <c r="E69" s="14"/>
    </row>
    <row r="70" ht="12.75" hidden="1">
      <c r="A70" t="s">
        <v>29</v>
      </c>
    </row>
    <row r="71" spans="1:21" s="72" customFormat="1" ht="12.75">
      <c r="A71" s="148"/>
      <c r="B71" s="25"/>
      <c r="C71" s="148"/>
      <c r="D71" s="149"/>
      <c r="E71" s="150"/>
      <c r="F71" s="151"/>
      <c r="G71" s="145"/>
      <c r="H71" s="152"/>
      <c r="I71" s="153"/>
      <c r="J71" s="151"/>
      <c r="K71" s="147"/>
      <c r="L71" s="151"/>
      <c r="M71" s="145"/>
      <c r="N71" s="152"/>
      <c r="O71" s="26"/>
      <c r="P71" s="149"/>
      <c r="Q71" s="39"/>
      <c r="R71" s="118"/>
      <c r="S71" s="149"/>
      <c r="T71" s="25"/>
      <c r="U71" s="149"/>
    </row>
    <row r="72" spans="1:21" s="72" customFormat="1" ht="12.75">
      <c r="A72" s="148"/>
      <c r="B72" s="25"/>
      <c r="C72" s="148"/>
      <c r="D72" s="149"/>
      <c r="E72" s="150"/>
      <c r="F72" s="151"/>
      <c r="G72" s="145"/>
      <c r="H72" s="152"/>
      <c r="I72" s="153"/>
      <c r="J72" s="151"/>
      <c r="K72" s="147"/>
      <c r="L72" s="151"/>
      <c r="M72" s="145"/>
      <c r="N72" s="152"/>
      <c r="O72" s="26"/>
      <c r="P72" s="149"/>
      <c r="Q72" s="39"/>
      <c r="R72" s="118"/>
      <c r="S72" s="149"/>
      <c r="T72" s="25"/>
      <c r="U72" s="149"/>
    </row>
    <row r="73" spans="1:21" s="72" customFormat="1" ht="12.75" hidden="1">
      <c r="A73" s="148" t="s">
        <v>35</v>
      </c>
      <c r="B73" s="25"/>
      <c r="C73" s="148"/>
      <c r="D73" s="149" t="s">
        <v>36</v>
      </c>
      <c r="E73" s="150"/>
      <c r="F73" s="151" t="s">
        <v>36</v>
      </c>
      <c r="G73" s="145" t="s">
        <v>37</v>
      </c>
      <c r="H73" s="152"/>
      <c r="I73" s="153"/>
      <c r="J73" s="151" t="s">
        <v>36</v>
      </c>
      <c r="K73" s="147" t="s">
        <v>37</v>
      </c>
      <c r="L73" s="151"/>
      <c r="M73" s="145"/>
      <c r="N73" s="152"/>
      <c r="O73" s="26"/>
      <c r="P73" s="149"/>
      <c r="Q73" s="39"/>
      <c r="R73" s="118" t="s">
        <v>71</v>
      </c>
      <c r="S73" s="149"/>
      <c r="T73" s="25"/>
      <c r="U73" s="149"/>
    </row>
    <row r="74" spans="1:21" s="72" customFormat="1" ht="25.5" hidden="1">
      <c r="A74" s="148" t="s">
        <v>38</v>
      </c>
      <c r="B74" s="25"/>
      <c r="C74" s="148"/>
      <c r="D74" s="149" t="s">
        <v>39</v>
      </c>
      <c r="E74" s="150"/>
      <c r="F74" s="151" t="s">
        <v>40</v>
      </c>
      <c r="G74" s="145" t="s">
        <v>40</v>
      </c>
      <c r="H74" s="152"/>
      <c r="I74" s="153"/>
      <c r="J74" s="151" t="s">
        <v>40</v>
      </c>
      <c r="K74" s="147" t="s">
        <v>40</v>
      </c>
      <c r="L74" s="151"/>
      <c r="M74" s="145"/>
      <c r="N74" s="152"/>
      <c r="O74" s="26"/>
      <c r="P74" s="149"/>
      <c r="Q74" s="39"/>
      <c r="R74" s="118" t="s">
        <v>39</v>
      </c>
      <c r="S74" s="149"/>
      <c r="T74" s="25"/>
      <c r="U74" s="149"/>
    </row>
    <row r="75" spans="1:21" s="72" customFormat="1" ht="12.75" hidden="1">
      <c r="A75" s="148" t="s">
        <v>79</v>
      </c>
      <c r="B75" s="25"/>
      <c r="C75" s="148"/>
      <c r="D75" s="149"/>
      <c r="E75" s="150"/>
      <c r="F75" s="151" t="s">
        <v>77</v>
      </c>
      <c r="G75" s="145" t="s">
        <v>77</v>
      </c>
      <c r="H75" s="152"/>
      <c r="I75" s="153"/>
      <c r="J75" s="151" t="s">
        <v>78</v>
      </c>
      <c r="K75" s="147" t="s">
        <v>78</v>
      </c>
      <c r="L75" s="151"/>
      <c r="M75" s="145"/>
      <c r="N75" s="152"/>
      <c r="O75" s="26"/>
      <c r="P75" s="149"/>
      <c r="Q75" s="39"/>
      <c r="R75" s="118"/>
      <c r="S75" s="149"/>
      <c r="T75" s="25"/>
      <c r="U75" s="149"/>
    </row>
    <row r="76" spans="1:21" s="72" customFormat="1" ht="12.75">
      <c r="A76" s="148"/>
      <c r="B76" s="25"/>
      <c r="C76" s="148"/>
      <c r="D76" s="149"/>
      <c r="E76" s="150"/>
      <c r="F76" s="151"/>
      <c r="G76" s="145"/>
      <c r="H76" s="152"/>
      <c r="I76" s="153"/>
      <c r="J76" s="151"/>
      <c r="K76" s="147"/>
      <c r="L76" s="151"/>
      <c r="M76" s="145"/>
      <c r="N76" s="152"/>
      <c r="O76" s="26"/>
      <c r="P76" s="149"/>
      <c r="Q76" s="39"/>
      <c r="R76" s="118"/>
      <c r="S76" s="149"/>
      <c r="T76" s="25"/>
      <c r="U76" s="149"/>
    </row>
    <row r="77" spans="1:21" ht="12.75">
      <c r="A77" s="70" t="s">
        <v>69</v>
      </c>
      <c r="B77" s="73" t="s">
        <v>57</v>
      </c>
      <c r="C77" s="85"/>
      <c r="D77" s="132">
        <v>-1183823.9999999362</v>
      </c>
      <c r="E77" s="23"/>
      <c r="F77" s="133">
        <v>2723421.9280000045</v>
      </c>
      <c r="G77" s="110">
        <v>186785.96999999878</v>
      </c>
      <c r="H77" s="134">
        <f>G77-F77</f>
        <v>-2536635.9580000057</v>
      </c>
      <c r="I77" s="23"/>
      <c r="J77" s="110">
        <v>-2920647.945999998</v>
      </c>
      <c r="K77" s="128">
        <v>0</v>
      </c>
      <c r="L77" s="133">
        <f>-J77</f>
        <v>2920647.945999998</v>
      </c>
      <c r="M77" s="110">
        <f>-K77</f>
        <v>0</v>
      </c>
      <c r="N77" s="134">
        <f>L77-M77</f>
        <v>2920647.945999998</v>
      </c>
      <c r="O77" s="21"/>
      <c r="P77" s="132">
        <f>H77+N77</f>
        <v>384011.98799999245</v>
      </c>
      <c r="Q77" s="40"/>
      <c r="R77" s="120">
        <v>0</v>
      </c>
      <c r="S77" s="132">
        <f>D77+R77</f>
        <v>-1183823.9999999362</v>
      </c>
      <c r="T77" s="70"/>
      <c r="U77" s="132">
        <f>S77-D77</f>
        <v>0</v>
      </c>
    </row>
    <row r="78" spans="1:21" s="72" customFormat="1" ht="12.75">
      <c r="A78" s="148"/>
      <c r="B78" s="25"/>
      <c r="C78" s="148"/>
      <c r="D78" s="149"/>
      <c r="E78" s="150"/>
      <c r="F78" s="151"/>
      <c r="G78" s="145"/>
      <c r="H78" s="152"/>
      <c r="I78" s="153"/>
      <c r="J78" s="151"/>
      <c r="K78" s="147"/>
      <c r="L78" s="151"/>
      <c r="M78" s="145"/>
      <c r="N78" s="152"/>
      <c r="O78" s="26"/>
      <c r="P78" s="149"/>
      <c r="Q78" s="39"/>
      <c r="R78" s="118"/>
      <c r="S78" s="149"/>
      <c r="T78" s="25"/>
      <c r="U78" s="149"/>
    </row>
    <row r="79" spans="1:21" s="72" customFormat="1" ht="12.75">
      <c r="A79" s="148"/>
      <c r="B79" s="1" t="s">
        <v>150</v>
      </c>
      <c r="C79" s="148"/>
      <c r="D79" s="149"/>
      <c r="E79" s="150"/>
      <c r="F79" s="151"/>
      <c r="G79" s="145"/>
      <c r="H79" s="152"/>
      <c r="I79" s="153"/>
      <c r="J79" s="151"/>
      <c r="K79" s="147"/>
      <c r="L79" s="151"/>
      <c r="M79" s="145"/>
      <c r="N79" s="152"/>
      <c r="O79" s="26"/>
      <c r="P79" s="149"/>
      <c r="Q79" s="39"/>
      <c r="R79" s="118"/>
      <c r="S79" s="149"/>
      <c r="T79" s="25"/>
      <c r="U79" s="149"/>
    </row>
    <row r="80" ht="12.75" hidden="1">
      <c r="A80" t="s">
        <v>109</v>
      </c>
    </row>
    <row r="81" ht="12.75" hidden="1">
      <c r="A81" t="s">
        <v>128</v>
      </c>
    </row>
    <row r="82" ht="12.75" hidden="1">
      <c r="A82" t="s">
        <v>88</v>
      </c>
    </row>
    <row r="83" spans="1:6" ht="12.75" hidden="1">
      <c r="A83" t="s">
        <v>102</v>
      </c>
      <c r="E83" s="67"/>
      <c r="F83" s="67"/>
    </row>
    <row r="84" spans="1:6" ht="12.75" hidden="1">
      <c r="A84" t="s">
        <v>103</v>
      </c>
      <c r="E84" s="67"/>
      <c r="F84" s="67"/>
    </row>
    <row r="85" spans="1:6" ht="12.75" hidden="1">
      <c r="A85" t="s">
        <v>99</v>
      </c>
      <c r="E85" s="67"/>
      <c r="F85" s="67"/>
    </row>
    <row r="86" spans="1:6" ht="12.75" hidden="1">
      <c r="A86" t="s">
        <v>100</v>
      </c>
      <c r="E86" s="68"/>
      <c r="F86" s="68"/>
    </row>
    <row r="87" spans="1:6" ht="12.75" hidden="1">
      <c r="A87" t="s">
        <v>89</v>
      </c>
      <c r="E87" s="68"/>
      <c r="F87" s="68"/>
    </row>
    <row r="88" ht="12.75" hidden="1">
      <c r="A88" t="s">
        <v>84</v>
      </c>
    </row>
    <row r="89" ht="12.75" hidden="1">
      <c r="A89" t="s">
        <v>87</v>
      </c>
    </row>
    <row r="90" spans="1:6" ht="12.75" hidden="1">
      <c r="A90" t="s">
        <v>96</v>
      </c>
      <c r="F90" s="46" t="s">
        <v>130</v>
      </c>
    </row>
    <row r="91" ht="12.75" hidden="1">
      <c r="A91" t="s">
        <v>97</v>
      </c>
    </row>
    <row r="92" spans="1:8" ht="12.75" hidden="1">
      <c r="A92" t="s">
        <v>92</v>
      </c>
      <c r="D92" s="14"/>
      <c r="E92" s="14"/>
      <c r="H92" s="15"/>
    </row>
    <row r="93" spans="1:8" ht="12.75" hidden="1">
      <c r="A93" t="s">
        <v>129</v>
      </c>
      <c r="D93" s="14"/>
      <c r="E93" s="14"/>
      <c r="H93" s="15"/>
    </row>
    <row r="94" spans="1:8" ht="12.75" hidden="1">
      <c r="A94" t="s">
        <v>72</v>
      </c>
      <c r="B94" s="49"/>
      <c r="C94" s="50"/>
      <c r="D94" s="14"/>
      <c r="E94" s="14"/>
      <c r="H94" s="15"/>
    </row>
    <row r="95" spans="1:8" ht="12.75" hidden="1">
      <c r="A95" t="s">
        <v>93</v>
      </c>
      <c r="H95" s="15"/>
    </row>
    <row r="96" ht="12.75" hidden="1">
      <c r="A96" t="s">
        <v>121</v>
      </c>
    </row>
    <row r="97" ht="12.75" hidden="1">
      <c r="A97" t="s">
        <v>90</v>
      </c>
    </row>
    <row r="98" ht="12.75" hidden="1">
      <c r="A98" t="s">
        <v>91</v>
      </c>
    </row>
    <row r="99" ht="12.75" hidden="1">
      <c r="A99" t="s">
        <v>104</v>
      </c>
    </row>
    <row r="100" ht="12.75" hidden="1">
      <c r="A100" t="s">
        <v>29</v>
      </c>
    </row>
    <row r="101" spans="1:21" ht="12.75" hidden="1">
      <c r="A101" t="s">
        <v>35</v>
      </c>
      <c r="B101" t="s">
        <v>11</v>
      </c>
      <c r="C101" t="s">
        <v>127</v>
      </c>
      <c r="D101" s="30" t="s">
        <v>36</v>
      </c>
      <c r="F101" s="34" t="s">
        <v>36</v>
      </c>
      <c r="G101" s="21" t="s">
        <v>37</v>
      </c>
      <c r="H101" s="35"/>
      <c r="J101" s="34" t="s">
        <v>36</v>
      </c>
      <c r="K101" s="125" t="s">
        <v>37</v>
      </c>
      <c r="L101" s="34"/>
      <c r="M101" s="21"/>
      <c r="N101" s="35"/>
      <c r="P101" s="30"/>
      <c r="R101" s="116" t="s">
        <v>71</v>
      </c>
      <c r="S101" s="30"/>
      <c r="U101" s="30"/>
    </row>
    <row r="102" spans="1:21" ht="12.75" hidden="1">
      <c r="A102" t="s">
        <v>38</v>
      </c>
      <c r="D102" s="30" t="s">
        <v>39</v>
      </c>
      <c r="F102" s="34" t="s">
        <v>40</v>
      </c>
      <c r="G102" s="21" t="s">
        <v>40</v>
      </c>
      <c r="H102" s="35"/>
      <c r="J102" s="34" t="s">
        <v>40</v>
      </c>
      <c r="K102" s="125" t="s">
        <v>40</v>
      </c>
      <c r="L102" s="34"/>
      <c r="M102" s="21"/>
      <c r="N102" s="35"/>
      <c r="P102" s="30"/>
      <c r="R102" s="117" t="s">
        <v>39</v>
      </c>
      <c r="S102" s="30"/>
      <c r="U102" s="30"/>
    </row>
    <row r="103" spans="1:21" ht="12.75" hidden="1">
      <c r="A103" t="s">
        <v>79</v>
      </c>
      <c r="D103" s="30"/>
      <c r="F103" s="34" t="s">
        <v>77</v>
      </c>
      <c r="G103" s="21" t="s">
        <v>77</v>
      </c>
      <c r="H103" s="35"/>
      <c r="J103" s="34" t="s">
        <v>78</v>
      </c>
      <c r="K103" s="125" t="s">
        <v>78</v>
      </c>
      <c r="L103" s="34"/>
      <c r="M103" s="21"/>
      <c r="N103" s="35"/>
      <c r="P103" s="30"/>
      <c r="S103" s="30"/>
      <c r="U103" s="30"/>
    </row>
    <row r="104" spans="1:21" s="72" customFormat="1" ht="12.75">
      <c r="A104" s="25" t="s">
        <v>169</v>
      </c>
      <c r="B104" s="25" t="s">
        <v>201</v>
      </c>
      <c r="C104" s="25" t="s">
        <v>202</v>
      </c>
      <c r="D104" s="31">
        <v>199999.99999999907</v>
      </c>
      <c r="E104" s="26"/>
      <c r="F104" s="36">
        <v>9678793.600000001</v>
      </c>
      <c r="G104" s="27">
        <v>11139266.459999999</v>
      </c>
      <c r="H104" s="37">
        <f>G104-F104</f>
        <v>1460472.8599999975</v>
      </c>
      <c r="I104" s="26"/>
      <c r="J104" s="36">
        <v>-9645473.6</v>
      </c>
      <c r="K104" s="126">
        <v>-11337590.219999999</v>
      </c>
      <c r="L104" s="36">
        <f>-J104</f>
        <v>9645473.6</v>
      </c>
      <c r="M104" s="27">
        <f>-K104</f>
        <v>11337590.219999999</v>
      </c>
      <c r="N104" s="37">
        <f>L104-M104</f>
        <v>-1692116.6199999992</v>
      </c>
      <c r="O104" s="26"/>
      <c r="P104" s="31">
        <f>H104+N104</f>
        <v>-231643.76000000164</v>
      </c>
      <c r="Q104" s="39"/>
      <c r="R104" s="118">
        <v>0</v>
      </c>
      <c r="S104" s="31">
        <f>D104+R104</f>
        <v>199999.99999999907</v>
      </c>
      <c r="T104" s="25"/>
      <c r="U104" s="31">
        <f>S104-D104</f>
        <v>0</v>
      </c>
    </row>
    <row r="105" spans="1:21" s="72" customFormat="1" ht="12.75">
      <c r="A105" s="25" t="s">
        <v>56</v>
      </c>
      <c r="B105" s="25" t="s">
        <v>203</v>
      </c>
      <c r="C105" s="25" t="s">
        <v>204</v>
      </c>
      <c r="D105" s="31">
        <v>3482518</v>
      </c>
      <c r="E105" s="26"/>
      <c r="F105" s="36">
        <v>580187.4959999999</v>
      </c>
      <c r="G105" s="27">
        <v>395495.15</v>
      </c>
      <c r="H105" s="37">
        <f>G105-F105</f>
        <v>-184692.3459999999</v>
      </c>
      <c r="I105" s="26"/>
      <c r="J105" s="36">
        <v>0</v>
      </c>
      <c r="K105" s="126">
        <v>0</v>
      </c>
      <c r="L105" s="36">
        <f>-J105</f>
        <v>0</v>
      </c>
      <c r="M105" s="27">
        <f>-K105</f>
        <v>0</v>
      </c>
      <c r="N105" s="37">
        <f>L105-M105</f>
        <v>0</v>
      </c>
      <c r="O105" s="26"/>
      <c r="P105" s="31">
        <f>H105+N105</f>
        <v>-184692.3459999999</v>
      </c>
      <c r="Q105" s="39"/>
      <c r="R105" s="118">
        <v>0</v>
      </c>
      <c r="S105" s="31">
        <f>D105+R105</f>
        <v>3482518</v>
      </c>
      <c r="T105" s="25"/>
      <c r="U105" s="31">
        <f>S105-D105</f>
        <v>0</v>
      </c>
    </row>
    <row r="106" spans="1:16" ht="12.75" hidden="1">
      <c r="A106" t="s">
        <v>134</v>
      </c>
      <c r="B106" s="47"/>
      <c r="C106" s="47"/>
      <c r="D106" s="48"/>
      <c r="E106" s="48"/>
      <c r="F106" s="48"/>
      <c r="G106" s="48"/>
      <c r="H106" s="48"/>
      <c r="I106" s="48"/>
      <c r="J106" s="48"/>
      <c r="L106" s="48"/>
      <c r="M106" s="48"/>
      <c r="N106" s="48"/>
      <c r="O106" s="48"/>
      <c r="P106" s="48"/>
    </row>
    <row r="107" spans="1:16" ht="12.75" hidden="1">
      <c r="A107" s="47" t="s">
        <v>128</v>
      </c>
      <c r="B107" s="47"/>
      <c r="C107" s="47"/>
      <c r="D107" s="48"/>
      <c r="E107" s="48"/>
      <c r="F107" s="48"/>
      <c r="G107" s="48"/>
      <c r="H107" s="48"/>
      <c r="I107" s="48"/>
      <c r="J107" s="48"/>
      <c r="L107" s="48"/>
      <c r="M107" s="48"/>
      <c r="N107" s="48"/>
      <c r="O107" s="48"/>
      <c r="P107" s="48"/>
    </row>
    <row r="108" spans="1:16" ht="12.75" hidden="1">
      <c r="A108" s="47" t="s">
        <v>88</v>
      </c>
      <c r="B108" s="47"/>
      <c r="C108" s="47"/>
      <c r="D108" s="48"/>
      <c r="E108" s="48"/>
      <c r="F108" s="48"/>
      <c r="G108" s="48"/>
      <c r="H108" s="48"/>
      <c r="I108" s="48"/>
      <c r="J108" s="48"/>
      <c r="L108" s="48"/>
      <c r="M108" s="48"/>
      <c r="N108" s="48"/>
      <c r="O108" s="48"/>
      <c r="P108" s="48"/>
    </row>
    <row r="109" spans="1:16" ht="12.75" hidden="1">
      <c r="A109" s="47" t="s">
        <v>102</v>
      </c>
      <c r="B109" s="47"/>
      <c r="C109" s="47"/>
      <c r="D109" s="48"/>
      <c r="E109" s="48"/>
      <c r="F109" s="48"/>
      <c r="G109" s="48"/>
      <c r="H109" s="48"/>
      <c r="I109" s="48"/>
      <c r="J109" s="48"/>
      <c r="L109" s="48"/>
      <c r="M109" s="48"/>
      <c r="N109" s="48"/>
      <c r="O109" s="48"/>
      <c r="P109" s="48"/>
    </row>
    <row r="110" spans="1:16" ht="12.75" hidden="1">
      <c r="A110" s="47" t="s">
        <v>103</v>
      </c>
      <c r="B110" s="47"/>
      <c r="C110" s="47"/>
      <c r="D110" s="48"/>
      <c r="E110" s="48"/>
      <c r="F110" s="48"/>
      <c r="G110" s="48"/>
      <c r="H110" s="48"/>
      <c r="I110" s="48"/>
      <c r="J110" s="48"/>
      <c r="L110" s="48"/>
      <c r="M110" s="48"/>
      <c r="N110" s="48"/>
      <c r="O110" s="48"/>
      <c r="P110" s="48"/>
    </row>
    <row r="111" spans="1:16" ht="12.75" hidden="1">
      <c r="A111" t="s">
        <v>144</v>
      </c>
      <c r="B111" s="47"/>
      <c r="C111" s="47"/>
      <c r="D111" s="48"/>
      <c r="E111" s="48"/>
      <c r="F111" s="48"/>
      <c r="G111" s="48"/>
      <c r="H111" s="48"/>
      <c r="I111" s="48"/>
      <c r="J111" s="48"/>
      <c r="L111" s="48"/>
      <c r="M111" s="48"/>
      <c r="N111" s="48"/>
      <c r="O111" s="48"/>
      <c r="P111" s="48"/>
    </row>
    <row r="112" spans="1:16" ht="12.75" hidden="1">
      <c r="A112" s="47" t="s">
        <v>100</v>
      </c>
      <c r="B112" s="47"/>
      <c r="C112" s="47"/>
      <c r="D112" s="48"/>
      <c r="E112" s="48"/>
      <c r="F112" s="48"/>
      <c r="G112" s="48"/>
      <c r="H112" s="48"/>
      <c r="I112" s="48"/>
      <c r="J112" s="48"/>
      <c r="L112" s="48"/>
      <c r="M112" s="48"/>
      <c r="N112" s="48"/>
      <c r="O112" s="48"/>
      <c r="P112" s="48"/>
    </row>
    <row r="113" spans="1:16" ht="12.75" hidden="1">
      <c r="A113" s="47" t="s">
        <v>89</v>
      </c>
      <c r="B113" s="47"/>
      <c r="C113" s="47"/>
      <c r="D113" s="48"/>
      <c r="E113" s="48"/>
      <c r="F113" s="48"/>
      <c r="G113" s="48"/>
      <c r="H113" s="48"/>
      <c r="I113" s="48"/>
      <c r="J113" s="48"/>
      <c r="L113" s="48"/>
      <c r="M113" s="48"/>
      <c r="N113" s="48"/>
      <c r="O113" s="48"/>
      <c r="P113" s="48"/>
    </row>
    <row r="114" spans="1:16" ht="12.75" hidden="1">
      <c r="A114" s="47" t="s">
        <v>96</v>
      </c>
      <c r="B114" s="47"/>
      <c r="C114" s="47"/>
      <c r="D114" s="46" t="s">
        <v>118</v>
      </c>
      <c r="E114" s="46"/>
      <c r="F114" s="46"/>
      <c r="G114" s="48"/>
      <c r="H114" s="48"/>
      <c r="I114" s="48"/>
      <c r="J114" s="48"/>
      <c r="L114" s="48"/>
      <c r="M114" s="48"/>
      <c r="N114" s="48"/>
      <c r="O114" s="48"/>
      <c r="P114" s="48"/>
    </row>
    <row r="115" spans="1:16" ht="12.75" hidden="1">
      <c r="A115" s="47" t="s">
        <v>97</v>
      </c>
      <c r="B115" s="47"/>
      <c r="C115" s="47"/>
      <c r="D115" s="48"/>
      <c r="E115" s="48"/>
      <c r="F115" s="48"/>
      <c r="G115" s="48"/>
      <c r="H115" s="48"/>
      <c r="I115" s="48"/>
      <c r="J115" s="48"/>
      <c r="L115" s="48"/>
      <c r="M115" s="48"/>
      <c r="N115" s="48"/>
      <c r="O115" s="48"/>
      <c r="P115" s="48"/>
    </row>
    <row r="116" spans="1:16" ht="12.75" hidden="1">
      <c r="A116" s="47" t="s">
        <v>92</v>
      </c>
      <c r="B116" s="47"/>
      <c r="C116" s="47"/>
      <c r="D116" s="48"/>
      <c r="E116" s="48"/>
      <c r="F116" s="48"/>
      <c r="G116" s="48"/>
      <c r="H116" s="48"/>
      <c r="I116" s="48"/>
      <c r="J116" s="48"/>
      <c r="L116" s="48"/>
      <c r="M116" s="48"/>
      <c r="N116" s="48"/>
      <c r="O116" s="48"/>
      <c r="P116" s="48"/>
    </row>
    <row r="117" spans="1:16" ht="12.75" hidden="1">
      <c r="A117" s="47" t="s">
        <v>141</v>
      </c>
      <c r="B117" s="49"/>
      <c r="C117" s="50"/>
      <c r="D117" s="51"/>
      <c r="E117" s="51"/>
      <c r="F117" s="48"/>
      <c r="G117" s="48"/>
      <c r="H117" s="52"/>
      <c r="I117" s="48"/>
      <c r="J117" s="48"/>
      <c r="L117" s="48"/>
      <c r="M117" s="48"/>
      <c r="N117" s="48"/>
      <c r="O117" s="48"/>
      <c r="P117" s="48"/>
    </row>
    <row r="118" spans="1:16" ht="12.75" hidden="1">
      <c r="A118" s="47" t="s">
        <v>72</v>
      </c>
      <c r="B118" s="49"/>
      <c r="C118" s="50"/>
      <c r="D118" s="51"/>
      <c r="E118" s="51"/>
      <c r="F118" s="48"/>
      <c r="G118" s="48"/>
      <c r="H118" s="52"/>
      <c r="I118" s="48"/>
      <c r="J118" s="48"/>
      <c r="L118" s="48"/>
      <c r="M118" s="48"/>
      <c r="N118" s="48"/>
      <c r="O118" s="48"/>
      <c r="P118" s="48"/>
    </row>
    <row r="119" spans="1:16" ht="12.75" hidden="1">
      <c r="A119" s="47" t="s">
        <v>93</v>
      </c>
      <c r="B119" s="49"/>
      <c r="C119" s="50"/>
      <c r="D119" s="51"/>
      <c r="E119" s="51"/>
      <c r="F119" s="48"/>
      <c r="G119" s="48"/>
      <c r="H119" s="52"/>
      <c r="I119" s="48"/>
      <c r="J119" s="48"/>
      <c r="L119" s="48"/>
      <c r="M119" s="48"/>
      <c r="N119" s="48"/>
      <c r="O119" s="48"/>
      <c r="P119" s="48"/>
    </row>
    <row r="120" spans="1:16" ht="12.75" hidden="1">
      <c r="A120" s="47" t="s">
        <v>94</v>
      </c>
      <c r="B120" s="49"/>
      <c r="C120" s="50"/>
      <c r="D120" s="51"/>
      <c r="E120" s="51"/>
      <c r="F120" s="48"/>
      <c r="G120" s="48"/>
      <c r="H120" s="52"/>
      <c r="I120" s="48"/>
      <c r="J120" s="48"/>
      <c r="L120" s="48"/>
      <c r="M120" s="48"/>
      <c r="N120" s="48"/>
      <c r="O120" s="48"/>
      <c r="P120" s="48"/>
    </row>
    <row r="121" spans="1:16" ht="12.75" hidden="1">
      <c r="A121" t="s">
        <v>145</v>
      </c>
      <c r="B121" s="47"/>
      <c r="C121" s="47"/>
      <c r="D121" s="48"/>
      <c r="E121" s="48"/>
      <c r="F121" s="48"/>
      <c r="G121" s="48"/>
      <c r="H121" s="48"/>
      <c r="I121" s="48"/>
      <c r="J121" s="48"/>
      <c r="L121" s="48"/>
      <c r="M121" s="48"/>
      <c r="N121" s="48"/>
      <c r="O121" s="48"/>
      <c r="P121" s="48"/>
    </row>
    <row r="122" spans="1:16" ht="12.75" hidden="1">
      <c r="A122" s="47" t="s">
        <v>91</v>
      </c>
      <c r="B122" s="47"/>
      <c r="C122" s="47"/>
      <c r="D122" s="48"/>
      <c r="E122" s="48"/>
      <c r="F122" s="48"/>
      <c r="G122" s="48"/>
      <c r="H122" s="48"/>
      <c r="I122" s="48"/>
      <c r="J122" s="48"/>
      <c r="L122" s="48"/>
      <c r="M122" s="48"/>
      <c r="N122" s="48"/>
      <c r="O122" s="48"/>
      <c r="P122" s="48"/>
    </row>
    <row r="123" spans="1:16" ht="12.75" hidden="1">
      <c r="A123" t="s">
        <v>135</v>
      </c>
      <c r="B123" s="47"/>
      <c r="C123" s="47"/>
      <c r="D123" s="48"/>
      <c r="E123" s="48"/>
      <c r="F123" s="48"/>
      <c r="G123" s="48"/>
      <c r="H123" s="48"/>
      <c r="I123" s="48"/>
      <c r="J123" s="48"/>
      <c r="L123" s="48"/>
      <c r="M123" s="48"/>
      <c r="N123" s="48"/>
      <c r="O123" s="48"/>
      <c r="P123" s="48"/>
    </row>
    <row r="124" spans="1:16" ht="12.75" hidden="1">
      <c r="A124" s="47" t="s">
        <v>29</v>
      </c>
      <c r="B124" s="47"/>
      <c r="C124" s="47"/>
      <c r="D124" s="48"/>
      <c r="E124" s="48"/>
      <c r="F124" s="48"/>
      <c r="G124" s="48"/>
      <c r="H124" s="48"/>
      <c r="I124" s="48"/>
      <c r="J124" s="48"/>
      <c r="L124" s="48"/>
      <c r="M124" s="48"/>
      <c r="N124" s="48"/>
      <c r="O124" s="48"/>
      <c r="P124" s="48"/>
    </row>
    <row r="125" spans="1:21" ht="12.75" hidden="1">
      <c r="A125" s="47" t="s">
        <v>35</v>
      </c>
      <c r="B125" t="s">
        <v>146</v>
      </c>
      <c r="C125" s="47"/>
      <c r="D125" s="53" t="s">
        <v>36</v>
      </c>
      <c r="E125" s="48"/>
      <c r="F125" s="54" t="s">
        <v>36</v>
      </c>
      <c r="G125" s="55" t="s">
        <v>37</v>
      </c>
      <c r="H125" s="56"/>
      <c r="I125" s="48"/>
      <c r="J125" s="54" t="s">
        <v>36</v>
      </c>
      <c r="K125" s="125" t="s">
        <v>37</v>
      </c>
      <c r="L125" s="54"/>
      <c r="M125" s="55"/>
      <c r="N125" s="56"/>
      <c r="O125" s="48"/>
      <c r="P125" s="53"/>
      <c r="R125" s="116" t="s">
        <v>71</v>
      </c>
      <c r="S125" s="30"/>
      <c r="U125" s="30"/>
    </row>
    <row r="126" spans="1:21" ht="12.75" hidden="1">
      <c r="A126" s="47" t="s">
        <v>38</v>
      </c>
      <c r="B126" s="47"/>
      <c r="C126" s="47"/>
      <c r="D126" s="53" t="s">
        <v>39</v>
      </c>
      <c r="E126" s="48"/>
      <c r="F126" s="54" t="s">
        <v>40</v>
      </c>
      <c r="G126" s="55" t="s">
        <v>40</v>
      </c>
      <c r="H126" s="56"/>
      <c r="I126" s="48"/>
      <c r="J126" s="54" t="s">
        <v>40</v>
      </c>
      <c r="K126" s="125" t="s">
        <v>40</v>
      </c>
      <c r="L126" s="54"/>
      <c r="M126" s="55"/>
      <c r="N126" s="56"/>
      <c r="O126" s="48"/>
      <c r="P126" s="53"/>
      <c r="R126" s="117" t="s">
        <v>39</v>
      </c>
      <c r="S126" s="30"/>
      <c r="U126" s="30"/>
    </row>
    <row r="127" spans="1:21" ht="12.75" hidden="1">
      <c r="A127" s="47" t="s">
        <v>79</v>
      </c>
      <c r="B127" s="47"/>
      <c r="C127" s="47"/>
      <c r="D127" s="53"/>
      <c r="E127" s="48"/>
      <c r="F127" s="54" t="s">
        <v>77</v>
      </c>
      <c r="G127" s="55" t="s">
        <v>77</v>
      </c>
      <c r="H127" s="56"/>
      <c r="I127" s="48"/>
      <c r="J127" s="54" t="s">
        <v>78</v>
      </c>
      <c r="K127" s="125" t="s">
        <v>78</v>
      </c>
      <c r="L127" s="54"/>
      <c r="M127" s="55"/>
      <c r="N127" s="56"/>
      <c r="O127" s="48"/>
      <c r="P127" s="53"/>
      <c r="S127" s="30"/>
      <c r="U127" s="30"/>
    </row>
    <row r="128" spans="1:21" s="72" customFormat="1" ht="12.75">
      <c r="A128" s="57" t="s">
        <v>136</v>
      </c>
      <c r="B128" s="81" t="s">
        <v>205</v>
      </c>
      <c r="C128" s="57" t="s">
        <v>118</v>
      </c>
      <c r="D128" s="58">
        <v>-6788908.000000001</v>
      </c>
      <c r="E128" s="59"/>
      <c r="F128" s="60">
        <v>0</v>
      </c>
      <c r="G128" s="61">
        <v>0</v>
      </c>
      <c r="H128" s="37">
        <f>G128-F128</f>
        <v>0</v>
      </c>
      <c r="I128" s="59"/>
      <c r="J128" s="60">
        <v>-1131032.072</v>
      </c>
      <c r="K128" s="126">
        <v>0</v>
      </c>
      <c r="L128" s="60">
        <f>-J128</f>
        <v>1131032.072</v>
      </c>
      <c r="M128" s="61">
        <f>-K128</f>
        <v>0</v>
      </c>
      <c r="N128" s="62">
        <f>L128-M128</f>
        <v>1131032.072</v>
      </c>
      <c r="O128" s="59"/>
      <c r="P128" s="58">
        <f>H128+N128</f>
        <v>1131032.072</v>
      </c>
      <c r="Q128" s="39"/>
      <c r="R128" s="118">
        <v>0</v>
      </c>
      <c r="S128" s="31">
        <f>D128+R128</f>
        <v>-6788908.000000001</v>
      </c>
      <c r="T128" s="25"/>
      <c r="U128" s="31">
        <f>S128-D128</f>
        <v>0</v>
      </c>
    </row>
    <row r="129" spans="1:21" s="72" customFormat="1" ht="12.75" hidden="1">
      <c r="A129" s="80" t="s">
        <v>137</v>
      </c>
      <c r="B129" s="81"/>
      <c r="C129" s="57"/>
      <c r="D129" s="61"/>
      <c r="E129" s="59"/>
      <c r="F129" s="61"/>
      <c r="G129" s="61"/>
      <c r="H129" s="27"/>
      <c r="I129" s="59"/>
      <c r="J129" s="61"/>
      <c r="K129" s="126"/>
      <c r="L129" s="61"/>
      <c r="M129" s="61"/>
      <c r="N129" s="61"/>
      <c r="O129" s="59"/>
      <c r="P129" s="61"/>
      <c r="Q129" s="39"/>
      <c r="R129" s="118"/>
      <c r="S129" s="27"/>
      <c r="T129" s="25"/>
      <c r="U129" s="27"/>
    </row>
    <row r="130" spans="1:16" ht="12.75" hidden="1">
      <c r="A130" s="80" t="s">
        <v>128</v>
      </c>
      <c r="B130" s="47"/>
      <c r="C130" s="47"/>
      <c r="D130" s="48"/>
      <c r="E130" s="48"/>
      <c r="F130" s="48"/>
      <c r="G130" s="48"/>
      <c r="H130" s="48"/>
      <c r="I130" s="48"/>
      <c r="J130" s="48"/>
      <c r="L130" s="48"/>
      <c r="M130" s="48"/>
      <c r="N130" s="48"/>
      <c r="O130" s="48"/>
      <c r="P130" s="48"/>
    </row>
    <row r="131" spans="1:16" ht="12.75" hidden="1">
      <c r="A131" s="80" t="s">
        <v>88</v>
      </c>
      <c r="B131" s="47"/>
      <c r="C131" s="47"/>
      <c r="D131" s="48"/>
      <c r="E131" s="48"/>
      <c r="F131" s="48"/>
      <c r="G131" s="48"/>
      <c r="H131" s="48"/>
      <c r="I131" s="48"/>
      <c r="J131" s="48"/>
      <c r="L131" s="48"/>
      <c r="M131" s="48"/>
      <c r="N131" s="48"/>
      <c r="O131" s="48"/>
      <c r="P131" s="48"/>
    </row>
    <row r="132" spans="1:16" ht="12.75" hidden="1">
      <c r="A132" s="80" t="s">
        <v>102</v>
      </c>
      <c r="B132" s="47"/>
      <c r="C132" s="47"/>
      <c r="D132" s="48"/>
      <c r="E132" s="48"/>
      <c r="F132" s="48"/>
      <c r="G132" s="48"/>
      <c r="H132" s="48"/>
      <c r="I132" s="48"/>
      <c r="J132" s="48"/>
      <c r="L132" s="48"/>
      <c r="M132" s="48"/>
      <c r="N132" s="48"/>
      <c r="O132" s="48"/>
      <c r="P132" s="48"/>
    </row>
    <row r="133" spans="1:16" ht="12.75" hidden="1">
      <c r="A133" s="80" t="s">
        <v>103</v>
      </c>
      <c r="B133" s="47"/>
      <c r="C133" s="47"/>
      <c r="D133" s="48"/>
      <c r="E133" s="48"/>
      <c r="F133" s="48"/>
      <c r="G133" s="48"/>
      <c r="H133" s="48"/>
      <c r="I133" s="48"/>
      <c r="J133" s="48"/>
      <c r="L133" s="48"/>
      <c r="M133" s="48"/>
      <c r="N133" s="48"/>
      <c r="O133" s="48"/>
      <c r="P133" s="48"/>
    </row>
    <row r="134" spans="1:16" ht="12.75" hidden="1">
      <c r="A134" s="80" t="s">
        <v>99</v>
      </c>
      <c r="B134" s="47"/>
      <c r="C134" s="47"/>
      <c r="D134" s="48"/>
      <c r="E134" s="48"/>
      <c r="F134" s="48"/>
      <c r="G134" s="48"/>
      <c r="H134" s="48"/>
      <c r="I134" s="48"/>
      <c r="J134" s="48"/>
      <c r="L134" s="48"/>
      <c r="M134" s="48"/>
      <c r="N134" s="48"/>
      <c r="O134" s="48"/>
      <c r="P134" s="48"/>
    </row>
    <row r="135" spans="1:16" ht="12.75" hidden="1">
      <c r="A135" s="80" t="s">
        <v>100</v>
      </c>
      <c r="B135" s="47"/>
      <c r="C135" s="47"/>
      <c r="D135" s="48"/>
      <c r="E135" s="48"/>
      <c r="F135" s="48"/>
      <c r="G135" s="48"/>
      <c r="H135" s="48"/>
      <c r="I135" s="48"/>
      <c r="J135" s="48"/>
      <c r="L135" s="48"/>
      <c r="M135" s="48"/>
      <c r="N135" s="48"/>
      <c r="O135" s="48"/>
      <c r="P135" s="48"/>
    </row>
    <row r="136" spans="1:16" ht="12.75" hidden="1">
      <c r="A136" s="80" t="s">
        <v>89</v>
      </c>
      <c r="B136" s="47"/>
      <c r="C136" s="47"/>
      <c r="D136" s="48"/>
      <c r="E136" s="48"/>
      <c r="F136" s="48"/>
      <c r="G136" s="48"/>
      <c r="H136" s="48"/>
      <c r="I136" s="48"/>
      <c r="J136" s="48"/>
      <c r="L136" s="48"/>
      <c r="M136" s="48"/>
      <c r="N136" s="48"/>
      <c r="O136" s="48"/>
      <c r="P136" s="48"/>
    </row>
    <row r="137" spans="1:16" ht="12.75" hidden="1">
      <c r="A137" s="80" t="s">
        <v>96</v>
      </c>
      <c r="B137" s="47"/>
      <c r="C137" s="47"/>
      <c r="D137" s="48"/>
      <c r="E137" s="48"/>
      <c r="F137" s="48"/>
      <c r="G137" s="48"/>
      <c r="H137" s="48"/>
      <c r="I137" s="48"/>
      <c r="J137" s="48"/>
      <c r="L137" s="48"/>
      <c r="M137" s="48"/>
      <c r="N137" s="48"/>
      <c r="O137" s="48"/>
      <c r="P137" s="48"/>
    </row>
    <row r="138" spans="1:16" ht="12.75" hidden="1">
      <c r="A138" s="80" t="s">
        <v>97</v>
      </c>
      <c r="B138" s="47"/>
      <c r="C138" s="47"/>
      <c r="D138" s="46" t="s">
        <v>119</v>
      </c>
      <c r="E138" s="46"/>
      <c r="F138" s="46"/>
      <c r="G138" s="48"/>
      <c r="H138" s="48"/>
      <c r="I138" s="48"/>
      <c r="J138" s="48"/>
      <c r="L138" s="48"/>
      <c r="M138" s="48"/>
      <c r="N138" s="48"/>
      <c r="O138" s="48"/>
      <c r="P138" s="48"/>
    </row>
    <row r="139" spans="1:16" ht="12.75" hidden="1">
      <c r="A139" s="80" t="s">
        <v>92</v>
      </c>
      <c r="B139" s="47"/>
      <c r="C139" s="47"/>
      <c r="D139" s="48"/>
      <c r="E139" s="48"/>
      <c r="F139" s="48"/>
      <c r="G139" s="48"/>
      <c r="H139" s="48"/>
      <c r="I139" s="48"/>
      <c r="J139" s="48"/>
      <c r="L139" s="48"/>
      <c r="M139" s="48"/>
      <c r="N139" s="48"/>
      <c r="O139" s="48"/>
      <c r="P139" s="48"/>
    </row>
    <row r="140" spans="1:16" ht="12.75" hidden="1">
      <c r="A140" s="80" t="s">
        <v>120</v>
      </c>
      <c r="B140" s="47"/>
      <c r="C140" s="47"/>
      <c r="D140" s="48"/>
      <c r="E140" s="48"/>
      <c r="F140" s="48"/>
      <c r="G140" s="48"/>
      <c r="H140" s="48"/>
      <c r="I140" s="48"/>
      <c r="J140" s="48"/>
      <c r="L140" s="48"/>
      <c r="M140" s="48"/>
      <c r="N140" s="48"/>
      <c r="O140" s="48"/>
      <c r="P140" s="48"/>
    </row>
    <row r="141" spans="1:16" ht="12.75" hidden="1">
      <c r="A141" s="80" t="s">
        <v>72</v>
      </c>
      <c r="B141" s="49"/>
      <c r="C141" s="50"/>
      <c r="D141" s="51"/>
      <c r="E141" s="51"/>
      <c r="F141" s="48"/>
      <c r="G141" s="48"/>
      <c r="H141" s="52"/>
      <c r="I141" s="48"/>
      <c r="J141" s="48"/>
      <c r="L141" s="48"/>
      <c r="M141" s="48"/>
      <c r="N141" s="48"/>
      <c r="O141" s="48"/>
      <c r="P141" s="48"/>
    </row>
    <row r="142" spans="1:16" ht="12.75" hidden="1">
      <c r="A142" s="80" t="s">
        <v>93</v>
      </c>
      <c r="B142" s="49"/>
      <c r="C142" s="50"/>
      <c r="D142" s="51"/>
      <c r="E142" s="51"/>
      <c r="F142" s="48"/>
      <c r="G142" s="48"/>
      <c r="H142" s="52"/>
      <c r="I142" s="48"/>
      <c r="J142" s="48"/>
      <c r="L142" s="48"/>
      <c r="M142" s="48"/>
      <c r="N142" s="48"/>
      <c r="O142" s="48"/>
      <c r="P142" s="48"/>
    </row>
    <row r="143" spans="1:16" ht="12.75" hidden="1">
      <c r="A143" s="80" t="s">
        <v>121</v>
      </c>
      <c r="B143" s="49"/>
      <c r="C143" s="50"/>
      <c r="D143" s="51"/>
      <c r="E143" s="51"/>
      <c r="F143" s="48"/>
      <c r="G143" s="48"/>
      <c r="H143" s="52"/>
      <c r="I143" s="48"/>
      <c r="J143" s="48"/>
      <c r="L143" s="48"/>
      <c r="M143" s="48"/>
      <c r="N143" s="48"/>
      <c r="O143" s="48"/>
      <c r="P143" s="48"/>
    </row>
    <row r="144" spans="1:16" ht="12.75" hidden="1">
      <c r="A144" s="80" t="s">
        <v>90</v>
      </c>
      <c r="B144" s="47"/>
      <c r="C144" s="47"/>
      <c r="D144" s="48"/>
      <c r="E144" s="48"/>
      <c r="F144" s="48"/>
      <c r="G144" s="48"/>
      <c r="H144" s="48"/>
      <c r="I144" s="48"/>
      <c r="J144" s="48"/>
      <c r="L144" s="48"/>
      <c r="M144" s="48"/>
      <c r="N144" s="48"/>
      <c r="O144" s="48"/>
      <c r="P144" s="48"/>
    </row>
    <row r="145" spans="1:16" ht="12.75" hidden="1">
      <c r="A145" s="80" t="s">
        <v>91</v>
      </c>
      <c r="B145" s="47"/>
      <c r="C145" s="47"/>
      <c r="D145" s="48"/>
      <c r="E145" s="48"/>
      <c r="F145" s="48"/>
      <c r="G145" s="48"/>
      <c r="H145" s="48"/>
      <c r="I145" s="48"/>
      <c r="J145" s="48"/>
      <c r="L145" s="48"/>
      <c r="M145" s="48"/>
      <c r="N145" s="48"/>
      <c r="O145" s="48"/>
      <c r="P145" s="48"/>
    </row>
    <row r="146" spans="1:16" ht="12.75" hidden="1">
      <c r="A146" s="80" t="s">
        <v>138</v>
      </c>
      <c r="B146" s="47"/>
      <c r="C146" s="47"/>
      <c r="D146" s="48"/>
      <c r="E146" s="48"/>
      <c r="F146" s="48"/>
      <c r="G146" s="48"/>
      <c r="H146" s="48"/>
      <c r="I146" s="48"/>
      <c r="J146" s="48"/>
      <c r="L146" s="48"/>
      <c r="M146" s="48"/>
      <c r="N146" s="48"/>
      <c r="O146" s="48"/>
      <c r="P146" s="48"/>
    </row>
    <row r="147" spans="1:16" ht="12.75" hidden="1">
      <c r="A147" s="47" t="s">
        <v>29</v>
      </c>
      <c r="B147" s="47"/>
      <c r="C147" s="47"/>
      <c r="D147" s="48"/>
      <c r="E147" s="48"/>
      <c r="F147" s="48"/>
      <c r="G147" s="48"/>
      <c r="H147" s="48"/>
      <c r="I147" s="48"/>
      <c r="J147" s="48"/>
      <c r="L147" s="48"/>
      <c r="M147" s="48"/>
      <c r="N147" s="48"/>
      <c r="O147" s="48"/>
      <c r="P147" s="48"/>
    </row>
    <row r="148" spans="1:21" ht="12.75" hidden="1">
      <c r="A148" s="47" t="s">
        <v>35</v>
      </c>
      <c r="B148" t="s">
        <v>7</v>
      </c>
      <c r="C148" s="47"/>
      <c r="D148" s="53" t="s">
        <v>36</v>
      </c>
      <c r="E148" s="48"/>
      <c r="F148" s="54" t="s">
        <v>36</v>
      </c>
      <c r="G148" s="55" t="s">
        <v>37</v>
      </c>
      <c r="H148" s="56"/>
      <c r="I148" s="48"/>
      <c r="J148" s="54" t="s">
        <v>36</v>
      </c>
      <c r="K148" s="125" t="s">
        <v>37</v>
      </c>
      <c r="L148" s="54"/>
      <c r="M148" s="55"/>
      <c r="N148" s="56"/>
      <c r="O148" s="48"/>
      <c r="P148" s="53"/>
      <c r="R148" s="116" t="s">
        <v>71</v>
      </c>
      <c r="S148" s="30"/>
      <c r="U148" s="30"/>
    </row>
    <row r="149" spans="1:21" ht="12.75" hidden="1">
      <c r="A149" s="47" t="s">
        <v>38</v>
      </c>
      <c r="B149" s="47"/>
      <c r="C149" s="47"/>
      <c r="D149" s="53" t="s">
        <v>39</v>
      </c>
      <c r="E149" s="48"/>
      <c r="F149" s="54" t="s">
        <v>40</v>
      </c>
      <c r="G149" s="55" t="s">
        <v>40</v>
      </c>
      <c r="H149" s="56"/>
      <c r="I149" s="48"/>
      <c r="J149" s="54" t="s">
        <v>40</v>
      </c>
      <c r="K149" s="125" t="s">
        <v>40</v>
      </c>
      <c r="L149" s="54"/>
      <c r="M149" s="55"/>
      <c r="N149" s="56"/>
      <c r="O149" s="48"/>
      <c r="P149" s="53"/>
      <c r="R149" s="117" t="s">
        <v>39</v>
      </c>
      <c r="S149" s="30"/>
      <c r="U149" s="30"/>
    </row>
    <row r="150" spans="1:21" ht="12.75" hidden="1">
      <c r="A150" s="47" t="s">
        <v>79</v>
      </c>
      <c r="B150" s="47"/>
      <c r="C150" s="47"/>
      <c r="D150" s="53"/>
      <c r="E150" s="48"/>
      <c r="F150" s="54" t="s">
        <v>77</v>
      </c>
      <c r="G150" s="55" t="s">
        <v>77</v>
      </c>
      <c r="H150" s="56"/>
      <c r="I150" s="48"/>
      <c r="J150" s="54" t="s">
        <v>78</v>
      </c>
      <c r="K150" s="125" t="s">
        <v>78</v>
      </c>
      <c r="L150" s="54"/>
      <c r="M150" s="55"/>
      <c r="N150" s="56"/>
      <c r="O150" s="48"/>
      <c r="P150" s="53"/>
      <c r="S150" s="30"/>
      <c r="U150" s="30"/>
    </row>
    <row r="151" spans="1:21" s="72" customFormat="1" ht="12.75">
      <c r="A151" s="57" t="s">
        <v>139</v>
      </c>
      <c r="B151" s="63" t="s">
        <v>8</v>
      </c>
      <c r="C151" s="57" t="s">
        <v>119</v>
      </c>
      <c r="D151" s="58">
        <v>-791529.0000000008</v>
      </c>
      <c r="E151" s="59"/>
      <c r="F151" s="60">
        <v>281970.472</v>
      </c>
      <c r="G151" s="61">
        <v>-547589.99</v>
      </c>
      <c r="H151" s="37">
        <f>G151-F151</f>
        <v>-829560.462</v>
      </c>
      <c r="I151" s="59"/>
      <c r="J151" s="60">
        <v>-869943.05</v>
      </c>
      <c r="K151" s="126">
        <v>0</v>
      </c>
      <c r="L151" s="60">
        <f>-J151</f>
        <v>869943.05</v>
      </c>
      <c r="M151" s="61">
        <f>-K151</f>
        <v>0</v>
      </c>
      <c r="N151" s="62">
        <f>L151-M151</f>
        <v>869943.05</v>
      </c>
      <c r="O151" s="59"/>
      <c r="P151" s="58">
        <f>H151+N151</f>
        <v>40382.58799999999</v>
      </c>
      <c r="Q151" s="39"/>
      <c r="R151" s="118">
        <v>0</v>
      </c>
      <c r="S151" s="31">
        <f>D151+R151</f>
        <v>-791529.0000000008</v>
      </c>
      <c r="T151" s="25"/>
      <c r="U151" s="31">
        <f>S151-D151</f>
        <v>0</v>
      </c>
    </row>
    <row r="152" spans="1:16" ht="12.75" hidden="1">
      <c r="A152" t="s">
        <v>134</v>
      </c>
      <c r="B152" s="47"/>
      <c r="C152" s="47"/>
      <c r="D152" s="48"/>
      <c r="E152" s="48"/>
      <c r="F152" s="48"/>
      <c r="G152" s="48"/>
      <c r="H152" s="48"/>
      <c r="I152" s="48"/>
      <c r="J152" s="48"/>
      <c r="L152" s="48"/>
      <c r="M152" s="48"/>
      <c r="N152" s="48"/>
      <c r="O152" s="48"/>
      <c r="P152" s="48"/>
    </row>
    <row r="153" spans="1:16" ht="12.75" hidden="1">
      <c r="A153" s="47" t="s">
        <v>128</v>
      </c>
      <c r="B153" s="47"/>
      <c r="C153" s="47"/>
      <c r="D153" s="48"/>
      <c r="E153" s="48"/>
      <c r="F153" s="48"/>
      <c r="G153" s="48"/>
      <c r="H153" s="48"/>
      <c r="I153" s="48"/>
      <c r="J153" s="48"/>
      <c r="L153" s="48"/>
      <c r="M153" s="48"/>
      <c r="N153" s="48"/>
      <c r="O153" s="48"/>
      <c r="P153" s="48"/>
    </row>
    <row r="154" spans="1:16" ht="12.75" hidden="1">
      <c r="A154" s="47" t="s">
        <v>88</v>
      </c>
      <c r="B154" s="47"/>
      <c r="C154" s="47"/>
      <c r="D154" s="48"/>
      <c r="E154" s="48"/>
      <c r="F154" s="48"/>
      <c r="G154" s="48"/>
      <c r="H154" s="48"/>
      <c r="I154" s="48"/>
      <c r="J154" s="48"/>
      <c r="L154" s="48"/>
      <c r="M154" s="48"/>
      <c r="N154" s="48"/>
      <c r="O154" s="48"/>
      <c r="P154" s="48"/>
    </row>
    <row r="155" spans="1:16" ht="12.75" hidden="1">
      <c r="A155" s="47" t="s">
        <v>102</v>
      </c>
      <c r="B155" s="47"/>
      <c r="C155" s="47"/>
      <c r="D155" s="48"/>
      <c r="E155" s="48"/>
      <c r="F155" s="48"/>
      <c r="G155" s="48"/>
      <c r="H155" s="48"/>
      <c r="I155" s="48"/>
      <c r="J155" s="48"/>
      <c r="L155" s="48"/>
      <c r="M155" s="48"/>
      <c r="N155" s="48"/>
      <c r="O155" s="48"/>
      <c r="P155" s="48"/>
    </row>
    <row r="156" spans="1:16" ht="12.75" hidden="1">
      <c r="A156" s="47" t="s">
        <v>103</v>
      </c>
      <c r="B156" s="47"/>
      <c r="C156" s="47"/>
      <c r="D156" s="48"/>
      <c r="E156" s="48"/>
      <c r="F156" s="48"/>
      <c r="G156" s="48"/>
      <c r="H156" s="48"/>
      <c r="I156" s="48"/>
      <c r="J156" s="48"/>
      <c r="L156" s="48"/>
      <c r="M156" s="48"/>
      <c r="N156" s="48"/>
      <c r="O156" s="48"/>
      <c r="P156" s="48"/>
    </row>
    <row r="157" spans="1:16" ht="12.75" hidden="1">
      <c r="A157" t="s">
        <v>144</v>
      </c>
      <c r="B157" s="47"/>
      <c r="C157" s="47"/>
      <c r="D157" s="48"/>
      <c r="E157" s="48"/>
      <c r="F157" s="48"/>
      <c r="G157" s="48"/>
      <c r="H157" s="48"/>
      <c r="I157" s="48"/>
      <c r="J157" s="48"/>
      <c r="L157" s="48"/>
      <c r="M157" s="48"/>
      <c r="N157" s="48"/>
      <c r="O157" s="48"/>
      <c r="P157" s="48"/>
    </row>
    <row r="158" spans="1:16" ht="12.75" hidden="1">
      <c r="A158" s="47" t="s">
        <v>100</v>
      </c>
      <c r="B158" s="47"/>
      <c r="C158" s="47"/>
      <c r="D158" s="48"/>
      <c r="E158" s="48"/>
      <c r="F158" s="48"/>
      <c r="G158" s="48"/>
      <c r="H158" s="48"/>
      <c r="I158" s="48"/>
      <c r="J158" s="48"/>
      <c r="L158" s="48"/>
      <c r="M158" s="48"/>
      <c r="N158" s="48"/>
      <c r="O158" s="48"/>
      <c r="P158" s="48"/>
    </row>
    <row r="159" spans="1:16" ht="12.75" hidden="1">
      <c r="A159" s="47" t="s">
        <v>89</v>
      </c>
      <c r="B159" s="47"/>
      <c r="C159" s="47"/>
      <c r="D159" s="48"/>
      <c r="E159" s="48"/>
      <c r="F159" s="48"/>
      <c r="G159" s="48"/>
      <c r="H159" s="48"/>
      <c r="I159" s="48"/>
      <c r="J159" s="48"/>
      <c r="L159" s="48"/>
      <c r="M159" s="48"/>
      <c r="N159" s="48"/>
      <c r="O159" s="48"/>
      <c r="P159" s="48"/>
    </row>
    <row r="160" spans="1:16" ht="12.75" hidden="1">
      <c r="A160" s="47" t="s">
        <v>116</v>
      </c>
      <c r="B160" s="47"/>
      <c r="C160" s="47"/>
      <c r="D160" s="46" t="s">
        <v>80</v>
      </c>
      <c r="E160" s="46"/>
      <c r="F160" s="46"/>
      <c r="G160" s="48"/>
      <c r="H160" s="48"/>
      <c r="I160" s="48"/>
      <c r="J160" s="48"/>
      <c r="L160" s="48"/>
      <c r="M160" s="48"/>
      <c r="N160" s="48"/>
      <c r="O160" s="48"/>
      <c r="P160" s="48"/>
    </row>
    <row r="161" spans="1:16" ht="12.75" hidden="1">
      <c r="A161" s="47" t="s">
        <v>96</v>
      </c>
      <c r="B161" s="47"/>
      <c r="C161" s="47"/>
      <c r="D161" s="48"/>
      <c r="E161" s="48"/>
      <c r="F161" s="48"/>
      <c r="G161" s="48"/>
      <c r="H161" s="48"/>
      <c r="I161" s="48"/>
      <c r="J161" s="48"/>
      <c r="L161" s="48"/>
      <c r="M161" s="48"/>
      <c r="N161" s="48"/>
      <c r="O161" s="48"/>
      <c r="P161" s="48"/>
    </row>
    <row r="162" spans="1:16" ht="12.75" hidden="1">
      <c r="A162" s="47" t="s">
        <v>97</v>
      </c>
      <c r="B162" s="47"/>
      <c r="C162" s="47"/>
      <c r="D162" s="48"/>
      <c r="E162" s="48"/>
      <c r="F162" s="48"/>
      <c r="G162" s="48"/>
      <c r="H162" s="48"/>
      <c r="I162" s="48"/>
      <c r="J162" s="48"/>
      <c r="L162" s="48"/>
      <c r="M162" s="48"/>
      <c r="N162" s="48"/>
      <c r="O162" s="48"/>
      <c r="P162" s="48"/>
    </row>
    <row r="163" spans="1:16" ht="12.75" hidden="1">
      <c r="A163" s="47" t="s">
        <v>92</v>
      </c>
      <c r="B163" s="47"/>
      <c r="C163" s="47"/>
      <c r="D163" s="48"/>
      <c r="E163" s="48"/>
      <c r="F163" s="48"/>
      <c r="G163" s="48"/>
      <c r="H163" s="48"/>
      <c r="I163" s="48"/>
      <c r="J163" s="48"/>
      <c r="L163" s="48"/>
      <c r="M163" s="48"/>
      <c r="N163" s="48"/>
      <c r="O163" s="48"/>
      <c r="P163" s="48"/>
    </row>
    <row r="164" spans="1:16" ht="12.75" hidden="1">
      <c r="A164" s="47" t="s">
        <v>115</v>
      </c>
      <c r="B164" s="49"/>
      <c r="C164" s="50"/>
      <c r="D164" s="51"/>
      <c r="E164" s="51"/>
      <c r="F164" s="48"/>
      <c r="G164" s="48"/>
      <c r="H164" s="52"/>
      <c r="I164" s="48"/>
      <c r="J164" s="48"/>
      <c r="L164" s="48"/>
      <c r="M164" s="48"/>
      <c r="N164" s="48"/>
      <c r="O164" s="48"/>
      <c r="P164" s="48"/>
    </row>
    <row r="165" spans="1:16" ht="12.75" hidden="1">
      <c r="A165" s="47" t="s">
        <v>72</v>
      </c>
      <c r="B165" s="49"/>
      <c r="C165" s="50"/>
      <c r="D165" s="51"/>
      <c r="E165" s="51"/>
      <c r="F165" s="48"/>
      <c r="G165" s="48"/>
      <c r="H165" s="52"/>
      <c r="I165" s="48"/>
      <c r="J165" s="48"/>
      <c r="L165" s="48"/>
      <c r="M165" s="48"/>
      <c r="N165" s="48"/>
      <c r="O165" s="48"/>
      <c r="P165" s="48"/>
    </row>
    <row r="166" spans="1:16" ht="12.75" hidden="1">
      <c r="A166" s="47" t="s">
        <v>93</v>
      </c>
      <c r="B166" s="49"/>
      <c r="C166" s="50"/>
      <c r="D166" s="51"/>
      <c r="E166" s="51"/>
      <c r="F166" s="48"/>
      <c r="G166" s="48"/>
      <c r="H166" s="52"/>
      <c r="I166" s="48"/>
      <c r="J166" s="48"/>
      <c r="L166" s="48"/>
      <c r="M166" s="48"/>
      <c r="N166" s="48"/>
      <c r="O166" s="48"/>
      <c r="P166" s="48"/>
    </row>
    <row r="167" spans="1:16" ht="12.75" hidden="1">
      <c r="A167" s="47" t="s">
        <v>94</v>
      </c>
      <c r="B167" s="49"/>
      <c r="C167" s="50"/>
      <c r="D167" s="51"/>
      <c r="E167" s="51"/>
      <c r="F167" s="48"/>
      <c r="G167" s="48"/>
      <c r="H167" s="52"/>
      <c r="I167" s="48"/>
      <c r="J167" s="48"/>
      <c r="L167" s="48"/>
      <c r="M167" s="48"/>
      <c r="N167" s="48"/>
      <c r="O167" s="48"/>
      <c r="P167" s="48"/>
    </row>
    <row r="168" spans="1:16" ht="12.75" hidden="1">
      <c r="A168" t="s">
        <v>145</v>
      </c>
      <c r="B168" s="47"/>
      <c r="C168" s="47"/>
      <c r="D168" s="48"/>
      <c r="E168" s="48"/>
      <c r="F168" s="48"/>
      <c r="G168" s="48"/>
      <c r="H168" s="48"/>
      <c r="I168" s="48"/>
      <c r="J168" s="48"/>
      <c r="L168" s="48"/>
      <c r="M168" s="48"/>
      <c r="N168" s="48"/>
      <c r="O168" s="48"/>
      <c r="P168" s="48"/>
    </row>
    <row r="169" spans="1:16" ht="12.75" hidden="1">
      <c r="A169" s="47" t="s">
        <v>91</v>
      </c>
      <c r="B169" s="47"/>
      <c r="C169" s="47"/>
      <c r="D169" s="48"/>
      <c r="E169" s="48"/>
      <c r="F169" s="48"/>
      <c r="G169" s="48"/>
      <c r="H169" s="48"/>
      <c r="I169" s="48"/>
      <c r="J169" s="48"/>
      <c r="L169" s="48"/>
      <c r="M169" s="48"/>
      <c r="N169" s="48"/>
      <c r="O169" s="48"/>
      <c r="P169" s="48"/>
    </row>
    <row r="170" spans="1:16" ht="12.75" hidden="1">
      <c r="A170" t="s">
        <v>135</v>
      </c>
      <c r="B170" s="47"/>
      <c r="C170" s="47"/>
      <c r="D170" s="48"/>
      <c r="E170" s="48"/>
      <c r="F170" s="48"/>
      <c r="G170" s="48"/>
      <c r="H170" s="48"/>
      <c r="I170" s="48"/>
      <c r="J170" s="48"/>
      <c r="L170" s="48"/>
      <c r="M170" s="48"/>
      <c r="N170" s="48"/>
      <c r="O170" s="48"/>
      <c r="P170" s="48"/>
    </row>
    <row r="171" spans="1:16" ht="12.75" hidden="1">
      <c r="A171" s="47" t="s">
        <v>29</v>
      </c>
      <c r="B171" s="47"/>
      <c r="C171" s="47"/>
      <c r="D171" s="48"/>
      <c r="E171" s="48"/>
      <c r="F171" s="48"/>
      <c r="G171" s="48"/>
      <c r="H171" s="48"/>
      <c r="I171" s="48"/>
      <c r="J171" s="48"/>
      <c r="L171" s="48"/>
      <c r="M171" s="48"/>
      <c r="N171" s="48"/>
      <c r="O171" s="48"/>
      <c r="P171" s="48"/>
    </row>
    <row r="172" spans="1:21" ht="12.75" hidden="1">
      <c r="A172" s="47" t="s">
        <v>35</v>
      </c>
      <c r="B172" t="s">
        <v>146</v>
      </c>
      <c r="C172" s="47"/>
      <c r="D172" s="53" t="s">
        <v>36</v>
      </c>
      <c r="E172" s="48"/>
      <c r="F172" s="54" t="s">
        <v>36</v>
      </c>
      <c r="G172" s="55" t="s">
        <v>37</v>
      </c>
      <c r="H172" s="56"/>
      <c r="I172" s="48"/>
      <c r="J172" s="54" t="s">
        <v>36</v>
      </c>
      <c r="K172" s="125" t="s">
        <v>37</v>
      </c>
      <c r="L172" s="54"/>
      <c r="M172" s="55"/>
      <c r="N172" s="56"/>
      <c r="O172" s="48"/>
      <c r="P172" s="53"/>
      <c r="R172" s="116" t="s">
        <v>71</v>
      </c>
      <c r="S172" s="30"/>
      <c r="U172" s="30"/>
    </row>
    <row r="173" spans="1:21" ht="12.75" hidden="1">
      <c r="A173" s="47" t="s">
        <v>38</v>
      </c>
      <c r="B173" s="47"/>
      <c r="C173" s="47"/>
      <c r="D173" s="53" t="s">
        <v>39</v>
      </c>
      <c r="E173" s="48"/>
      <c r="F173" s="54" t="s">
        <v>40</v>
      </c>
      <c r="G173" s="55" t="s">
        <v>40</v>
      </c>
      <c r="H173" s="56"/>
      <c r="I173" s="48"/>
      <c r="J173" s="54" t="s">
        <v>40</v>
      </c>
      <c r="K173" s="125" t="s">
        <v>40</v>
      </c>
      <c r="L173" s="54"/>
      <c r="M173" s="55"/>
      <c r="N173" s="56"/>
      <c r="O173" s="48"/>
      <c r="P173" s="53"/>
      <c r="R173" s="117" t="s">
        <v>39</v>
      </c>
      <c r="S173" s="30"/>
      <c r="U173" s="30"/>
    </row>
    <row r="174" spans="1:21" ht="12.75" hidden="1">
      <c r="A174" s="47" t="s">
        <v>79</v>
      </c>
      <c r="B174" s="47"/>
      <c r="C174" s="47"/>
      <c r="D174" s="53"/>
      <c r="E174" s="48"/>
      <c r="F174" s="54" t="s">
        <v>77</v>
      </c>
      <c r="G174" s="55" t="s">
        <v>77</v>
      </c>
      <c r="H174" s="56"/>
      <c r="I174" s="48"/>
      <c r="J174" s="54" t="s">
        <v>78</v>
      </c>
      <c r="K174" s="125" t="s">
        <v>78</v>
      </c>
      <c r="L174" s="54"/>
      <c r="M174" s="55"/>
      <c r="N174" s="56"/>
      <c r="O174" s="48"/>
      <c r="P174" s="53"/>
      <c r="S174" s="30"/>
      <c r="U174" s="30"/>
    </row>
    <row r="175" spans="1:21" s="72" customFormat="1" ht="12.75">
      <c r="A175" s="57" t="s">
        <v>136</v>
      </c>
      <c r="B175" s="81" t="s">
        <v>206</v>
      </c>
      <c r="C175" s="57" t="s">
        <v>82</v>
      </c>
      <c r="D175" s="58">
        <v>-467454</v>
      </c>
      <c r="E175" s="59"/>
      <c r="F175" s="60">
        <v>0</v>
      </c>
      <c r="G175" s="61">
        <v>0</v>
      </c>
      <c r="H175" s="37">
        <f>G175-F175</f>
        <v>0</v>
      </c>
      <c r="I175" s="59"/>
      <c r="J175" s="60">
        <v>-77877.83600000001</v>
      </c>
      <c r="K175" s="126">
        <v>0</v>
      </c>
      <c r="L175" s="60">
        <f>-J175</f>
        <v>77877.83600000001</v>
      </c>
      <c r="M175" s="61">
        <f>-K175</f>
        <v>0</v>
      </c>
      <c r="N175" s="62">
        <f>L175-M175</f>
        <v>77877.83600000001</v>
      </c>
      <c r="O175" s="59"/>
      <c r="P175" s="58">
        <f>H175+N175</f>
        <v>77877.83600000001</v>
      </c>
      <c r="Q175" s="39"/>
      <c r="R175" s="118">
        <v>0</v>
      </c>
      <c r="S175" s="31">
        <f>D175+R175</f>
        <v>-467454</v>
      </c>
      <c r="T175" s="25"/>
      <c r="U175" s="31">
        <f>S175-D175</f>
        <v>0</v>
      </c>
    </row>
    <row r="176" spans="1:16" ht="12.75" hidden="1">
      <c r="A176" t="s">
        <v>134</v>
      </c>
      <c r="B176" s="47"/>
      <c r="C176" s="47"/>
      <c r="D176" s="48"/>
      <c r="E176" s="48"/>
      <c r="F176" s="48"/>
      <c r="G176" s="48"/>
      <c r="H176" s="48"/>
      <c r="I176" s="48"/>
      <c r="J176" s="48"/>
      <c r="L176" s="48"/>
      <c r="M176" s="48"/>
      <c r="N176" s="48"/>
      <c r="O176" s="48"/>
      <c r="P176" s="48"/>
    </row>
    <row r="177" spans="1:16" ht="12.75" hidden="1">
      <c r="A177" s="47" t="s">
        <v>128</v>
      </c>
      <c r="B177" s="47"/>
      <c r="C177" s="47"/>
      <c r="D177" s="48"/>
      <c r="E177" s="48"/>
      <c r="F177" s="48"/>
      <c r="G177" s="48"/>
      <c r="H177" s="48"/>
      <c r="I177" s="48"/>
      <c r="J177" s="48"/>
      <c r="L177" s="48"/>
      <c r="M177" s="48"/>
      <c r="N177" s="48"/>
      <c r="O177" s="48"/>
      <c r="P177" s="48"/>
    </row>
    <row r="178" spans="1:16" ht="12.75" hidden="1">
      <c r="A178" s="47" t="s">
        <v>88</v>
      </c>
      <c r="B178" s="47"/>
      <c r="C178" s="47"/>
      <c r="D178" s="48"/>
      <c r="E178" s="48"/>
      <c r="F178" s="48"/>
      <c r="G178" s="48"/>
      <c r="H178" s="48"/>
      <c r="I178" s="48"/>
      <c r="J178" s="48"/>
      <c r="L178" s="48"/>
      <c r="M178" s="48"/>
      <c r="N178" s="48"/>
      <c r="O178" s="48"/>
      <c r="P178" s="48"/>
    </row>
    <row r="179" spans="1:16" ht="12.75" hidden="1">
      <c r="A179" s="47" t="s">
        <v>102</v>
      </c>
      <c r="B179" s="47"/>
      <c r="C179" s="47"/>
      <c r="D179" s="48"/>
      <c r="E179" s="48"/>
      <c r="F179" s="48"/>
      <c r="G179" s="48"/>
      <c r="H179" s="48"/>
      <c r="I179" s="48"/>
      <c r="J179" s="48"/>
      <c r="L179" s="48"/>
      <c r="M179" s="48"/>
      <c r="N179" s="48"/>
      <c r="O179" s="48"/>
      <c r="P179" s="48"/>
    </row>
    <row r="180" spans="1:16" ht="12.75" hidden="1">
      <c r="A180" s="47" t="s">
        <v>103</v>
      </c>
      <c r="B180" s="47"/>
      <c r="C180" s="47"/>
      <c r="D180" s="48"/>
      <c r="E180" s="48"/>
      <c r="F180" s="48"/>
      <c r="G180" s="48"/>
      <c r="H180" s="48"/>
      <c r="I180" s="48"/>
      <c r="J180" s="48"/>
      <c r="L180" s="48"/>
      <c r="M180" s="48"/>
      <c r="N180" s="48"/>
      <c r="O180" s="48"/>
      <c r="P180" s="48"/>
    </row>
    <row r="181" spans="1:16" ht="12.75" hidden="1">
      <c r="A181" t="s">
        <v>144</v>
      </c>
      <c r="B181" s="47"/>
      <c r="C181" s="47"/>
      <c r="D181" s="48"/>
      <c r="E181" s="48"/>
      <c r="F181" s="48"/>
      <c r="G181" s="48"/>
      <c r="H181" s="48"/>
      <c r="I181" s="48"/>
      <c r="J181" s="48"/>
      <c r="L181" s="48"/>
      <c r="M181" s="48"/>
      <c r="N181" s="48"/>
      <c r="O181" s="48"/>
      <c r="P181" s="48"/>
    </row>
    <row r="182" spans="1:16" ht="12.75" hidden="1">
      <c r="A182" s="47" t="s">
        <v>100</v>
      </c>
      <c r="B182" s="47"/>
      <c r="C182" s="47"/>
      <c r="D182" s="48"/>
      <c r="E182" s="48"/>
      <c r="F182" s="48"/>
      <c r="G182" s="48"/>
      <c r="H182" s="48"/>
      <c r="I182" s="48"/>
      <c r="J182" s="48"/>
      <c r="L182" s="48"/>
      <c r="M182" s="48"/>
      <c r="N182" s="48"/>
      <c r="O182" s="48"/>
      <c r="P182" s="48"/>
    </row>
    <row r="183" spans="1:16" ht="12.75" hidden="1">
      <c r="A183" s="47" t="s">
        <v>89</v>
      </c>
      <c r="B183" s="47"/>
      <c r="C183" s="47"/>
      <c r="D183" s="48"/>
      <c r="E183" s="48"/>
      <c r="F183" s="48"/>
      <c r="G183" s="48"/>
      <c r="H183" s="48"/>
      <c r="I183" s="48"/>
      <c r="J183" s="48"/>
      <c r="L183" s="48"/>
      <c r="M183" s="48"/>
      <c r="N183" s="48"/>
      <c r="O183" s="48"/>
      <c r="P183" s="48"/>
    </row>
    <row r="184" spans="1:16" ht="12.75" hidden="1">
      <c r="A184" s="47" t="s">
        <v>96</v>
      </c>
      <c r="B184" s="47"/>
      <c r="C184" s="47"/>
      <c r="D184" s="46" t="s">
        <v>81</v>
      </c>
      <c r="E184" s="46"/>
      <c r="F184" s="46"/>
      <c r="G184" s="48"/>
      <c r="H184" s="48"/>
      <c r="I184" s="48"/>
      <c r="J184" s="48"/>
      <c r="L184" s="48"/>
      <c r="M184" s="48"/>
      <c r="N184" s="48"/>
      <c r="O184" s="48"/>
      <c r="P184" s="48"/>
    </row>
    <row r="185" spans="1:16" ht="12.75" hidden="1">
      <c r="A185" s="47" t="s">
        <v>97</v>
      </c>
      <c r="B185" s="47"/>
      <c r="C185" s="47"/>
      <c r="D185" s="48"/>
      <c r="E185" s="48"/>
      <c r="F185" s="48"/>
      <c r="G185" s="48"/>
      <c r="H185" s="48"/>
      <c r="I185" s="48"/>
      <c r="J185" s="48"/>
      <c r="L185" s="48"/>
      <c r="M185" s="48"/>
      <c r="N185" s="48"/>
      <c r="O185" s="48"/>
      <c r="P185" s="48"/>
    </row>
    <row r="186" spans="1:16" ht="12.75" hidden="1">
      <c r="A186" s="47" t="s">
        <v>92</v>
      </c>
      <c r="B186" s="47"/>
      <c r="C186" s="47"/>
      <c r="D186" s="48"/>
      <c r="E186" s="48"/>
      <c r="F186" s="48"/>
      <c r="G186" s="48"/>
      <c r="H186" s="48"/>
      <c r="I186" s="48"/>
      <c r="J186" s="48"/>
      <c r="L186" s="48"/>
      <c r="M186" s="48"/>
      <c r="N186" s="48"/>
      <c r="O186" s="48"/>
      <c r="P186" s="48"/>
    </row>
    <row r="187" spans="1:16" ht="12.75" hidden="1">
      <c r="A187" s="47" t="s">
        <v>142</v>
      </c>
      <c r="B187" s="49"/>
      <c r="C187" s="50"/>
      <c r="D187" s="51"/>
      <c r="E187" s="51"/>
      <c r="F187" s="48"/>
      <c r="G187" s="48"/>
      <c r="H187" s="52"/>
      <c r="I187" s="48"/>
      <c r="J187" s="48"/>
      <c r="L187" s="48"/>
      <c r="M187" s="48"/>
      <c r="N187" s="48"/>
      <c r="O187" s="48"/>
      <c r="P187" s="48"/>
    </row>
    <row r="188" spans="1:16" ht="12.75" hidden="1">
      <c r="A188" s="47" t="s">
        <v>72</v>
      </c>
      <c r="B188" s="49"/>
      <c r="C188" s="50"/>
      <c r="D188" s="51"/>
      <c r="E188" s="51"/>
      <c r="F188" s="48"/>
      <c r="G188" s="48"/>
      <c r="H188" s="52"/>
      <c r="I188" s="48"/>
      <c r="J188" s="48"/>
      <c r="L188" s="48"/>
      <c r="M188" s="48"/>
      <c r="N188" s="48"/>
      <c r="O188" s="48"/>
      <c r="P188" s="48"/>
    </row>
    <row r="189" spans="1:16" ht="12.75" hidden="1">
      <c r="A189" s="47" t="s">
        <v>93</v>
      </c>
      <c r="B189" s="49"/>
      <c r="C189" s="50"/>
      <c r="D189" s="51"/>
      <c r="E189" s="51"/>
      <c r="F189" s="48"/>
      <c r="G189" s="48"/>
      <c r="H189" s="52"/>
      <c r="I189" s="48"/>
      <c r="J189" s="48"/>
      <c r="L189" s="48"/>
      <c r="M189" s="48"/>
      <c r="N189" s="48"/>
      <c r="O189" s="48"/>
      <c r="P189" s="48"/>
    </row>
    <row r="190" spans="1:16" ht="12.75" hidden="1">
      <c r="A190" s="47" t="s">
        <v>94</v>
      </c>
      <c r="B190" s="49"/>
      <c r="C190" s="50"/>
      <c r="D190" s="51"/>
      <c r="E190" s="51"/>
      <c r="F190" s="48"/>
      <c r="G190" s="48"/>
      <c r="H190" s="52"/>
      <c r="I190" s="48"/>
      <c r="J190" s="48"/>
      <c r="L190" s="48"/>
      <c r="M190" s="48"/>
      <c r="N190" s="48"/>
      <c r="O190" s="48"/>
      <c r="P190" s="48"/>
    </row>
    <row r="191" spans="1:16" ht="12.75" hidden="1">
      <c r="A191" t="s">
        <v>145</v>
      </c>
      <c r="B191" s="47"/>
      <c r="C191" s="47"/>
      <c r="D191" s="48"/>
      <c r="E191" s="48"/>
      <c r="F191" s="48"/>
      <c r="G191" s="48"/>
      <c r="H191" s="48"/>
      <c r="I191" s="48"/>
      <c r="J191" s="48"/>
      <c r="L191" s="48"/>
      <c r="M191" s="48"/>
      <c r="N191" s="48"/>
      <c r="O191" s="48"/>
      <c r="P191" s="48"/>
    </row>
    <row r="192" spans="1:16" ht="12.75" hidden="1">
      <c r="A192" s="47" t="s">
        <v>91</v>
      </c>
      <c r="B192" s="47"/>
      <c r="C192" s="47"/>
      <c r="D192" s="48"/>
      <c r="E192" s="48"/>
      <c r="F192" s="48"/>
      <c r="G192" s="48"/>
      <c r="H192" s="48"/>
      <c r="I192" s="48"/>
      <c r="J192" s="48"/>
      <c r="L192" s="48"/>
      <c r="M192" s="48"/>
      <c r="N192" s="48"/>
      <c r="O192" s="48"/>
      <c r="P192" s="48"/>
    </row>
    <row r="193" spans="1:16" ht="12.75" hidden="1">
      <c r="A193" t="s">
        <v>135</v>
      </c>
      <c r="B193" s="47"/>
      <c r="C193" s="47"/>
      <c r="D193" s="48"/>
      <c r="E193" s="48"/>
      <c r="F193" s="48"/>
      <c r="G193" s="48"/>
      <c r="H193" s="48"/>
      <c r="I193" s="48"/>
      <c r="J193" s="48"/>
      <c r="L193" s="48"/>
      <c r="M193" s="48"/>
      <c r="N193" s="48"/>
      <c r="O193" s="48"/>
      <c r="P193" s="48"/>
    </row>
    <row r="194" spans="1:16" ht="12.75" hidden="1">
      <c r="A194" s="47" t="s">
        <v>29</v>
      </c>
      <c r="B194" s="47"/>
      <c r="C194" s="47"/>
      <c r="D194" s="48"/>
      <c r="E194" s="48"/>
      <c r="F194" s="48"/>
      <c r="G194" s="48"/>
      <c r="H194" s="48"/>
      <c r="I194" s="48"/>
      <c r="J194" s="48"/>
      <c r="L194" s="48"/>
      <c r="M194" s="48"/>
      <c r="N194" s="48"/>
      <c r="O194" s="48"/>
      <c r="P194" s="48"/>
    </row>
    <row r="195" spans="1:21" ht="12.75" hidden="1">
      <c r="A195" s="47" t="s">
        <v>35</v>
      </c>
      <c r="B195" t="s">
        <v>146</v>
      </c>
      <c r="C195" s="47"/>
      <c r="D195" s="53" t="s">
        <v>36</v>
      </c>
      <c r="E195" s="48"/>
      <c r="F195" s="54" t="s">
        <v>36</v>
      </c>
      <c r="G195" s="55" t="s">
        <v>37</v>
      </c>
      <c r="H195" s="56"/>
      <c r="I195" s="48"/>
      <c r="J195" s="54" t="s">
        <v>36</v>
      </c>
      <c r="K195" s="125" t="s">
        <v>37</v>
      </c>
      <c r="L195" s="54"/>
      <c r="M195" s="55"/>
      <c r="N195" s="56"/>
      <c r="O195" s="48"/>
      <c r="P195" s="53"/>
      <c r="R195" s="116" t="s">
        <v>71</v>
      </c>
      <c r="S195" s="30"/>
      <c r="U195" s="30"/>
    </row>
    <row r="196" spans="1:21" ht="12.75" hidden="1">
      <c r="A196" s="47" t="s">
        <v>38</v>
      </c>
      <c r="B196" s="47"/>
      <c r="C196" s="47"/>
      <c r="D196" s="53" t="s">
        <v>39</v>
      </c>
      <c r="E196" s="48"/>
      <c r="F196" s="54" t="s">
        <v>40</v>
      </c>
      <c r="G196" s="55" t="s">
        <v>40</v>
      </c>
      <c r="H196" s="56"/>
      <c r="I196" s="48"/>
      <c r="J196" s="54" t="s">
        <v>40</v>
      </c>
      <c r="K196" s="125" t="s">
        <v>40</v>
      </c>
      <c r="L196" s="54"/>
      <c r="M196" s="55"/>
      <c r="N196" s="56"/>
      <c r="O196" s="48"/>
      <c r="P196" s="53"/>
      <c r="R196" s="117" t="s">
        <v>39</v>
      </c>
      <c r="S196" s="30"/>
      <c r="U196" s="30"/>
    </row>
    <row r="197" spans="1:21" ht="12.75" hidden="1">
      <c r="A197" s="47" t="s">
        <v>79</v>
      </c>
      <c r="B197" s="47"/>
      <c r="C197" s="47"/>
      <c r="D197" s="53"/>
      <c r="E197" s="48"/>
      <c r="F197" s="54" t="s">
        <v>77</v>
      </c>
      <c r="G197" s="55" t="s">
        <v>77</v>
      </c>
      <c r="H197" s="56"/>
      <c r="I197" s="48"/>
      <c r="J197" s="54" t="s">
        <v>78</v>
      </c>
      <c r="K197" s="125" t="s">
        <v>78</v>
      </c>
      <c r="L197" s="54"/>
      <c r="M197" s="55"/>
      <c r="N197" s="56"/>
      <c r="O197" s="48"/>
      <c r="P197" s="53"/>
      <c r="S197" s="30"/>
      <c r="U197" s="30"/>
    </row>
    <row r="198" spans="1:21" s="72" customFormat="1" ht="12.75">
      <c r="A198" s="57" t="s">
        <v>136</v>
      </c>
      <c r="B198" s="81" t="s">
        <v>205</v>
      </c>
      <c r="C198" s="57" t="s">
        <v>83</v>
      </c>
      <c r="D198" s="58">
        <v>7114140</v>
      </c>
      <c r="E198" s="59"/>
      <c r="F198" s="60">
        <v>1185215.724</v>
      </c>
      <c r="G198" s="61">
        <v>43.45999999999913</v>
      </c>
      <c r="H198" s="37">
        <f>G198-F198</f>
        <v>-1185172.264</v>
      </c>
      <c r="I198" s="59"/>
      <c r="J198" s="60">
        <v>0</v>
      </c>
      <c r="K198" s="126">
        <v>0</v>
      </c>
      <c r="L198" s="60">
        <f>-J198</f>
        <v>0</v>
      </c>
      <c r="M198" s="61">
        <f>-K198</f>
        <v>0</v>
      </c>
      <c r="N198" s="62">
        <f>L198-M198</f>
        <v>0</v>
      </c>
      <c r="O198" s="59"/>
      <c r="P198" s="58">
        <f>H198+N198</f>
        <v>-1185172.264</v>
      </c>
      <c r="Q198" s="39"/>
      <c r="R198" s="118">
        <v>0</v>
      </c>
      <c r="S198" s="31">
        <f>D198+R198</f>
        <v>7114140</v>
      </c>
      <c r="T198" s="25"/>
      <c r="U198" s="31">
        <f>S198-D198</f>
        <v>0</v>
      </c>
    </row>
    <row r="199" spans="1:16" ht="12.75" hidden="1">
      <c r="A199" t="s">
        <v>134</v>
      </c>
      <c r="B199" s="47"/>
      <c r="C199" s="47"/>
      <c r="D199" s="48"/>
      <c r="E199" s="48"/>
      <c r="F199" s="48"/>
      <c r="G199" s="48"/>
      <c r="H199" s="48"/>
      <c r="I199" s="48"/>
      <c r="J199" s="48"/>
      <c r="L199" s="48"/>
      <c r="M199" s="48"/>
      <c r="N199" s="48"/>
      <c r="O199" s="48"/>
      <c r="P199" s="48"/>
    </row>
    <row r="200" spans="1:16" ht="12.75" hidden="1">
      <c r="A200" s="47" t="s">
        <v>128</v>
      </c>
      <c r="B200" s="47"/>
      <c r="C200" s="47"/>
      <c r="D200" s="48"/>
      <c r="E200" s="48"/>
      <c r="F200" s="48"/>
      <c r="G200" s="48"/>
      <c r="H200" s="48"/>
      <c r="I200" s="48"/>
      <c r="J200" s="48"/>
      <c r="L200" s="48"/>
      <c r="M200" s="48"/>
      <c r="N200" s="48"/>
      <c r="O200" s="48"/>
      <c r="P200" s="48"/>
    </row>
    <row r="201" spans="1:16" ht="12.75" hidden="1">
      <c r="A201" s="47" t="s">
        <v>88</v>
      </c>
      <c r="B201" s="47"/>
      <c r="C201" s="47"/>
      <c r="D201" s="48"/>
      <c r="E201" s="48"/>
      <c r="F201" s="48"/>
      <c r="G201" s="48"/>
      <c r="H201" s="48"/>
      <c r="I201" s="48"/>
      <c r="J201" s="48"/>
      <c r="L201" s="48"/>
      <c r="M201" s="48"/>
      <c r="N201" s="48"/>
      <c r="O201" s="48"/>
      <c r="P201" s="48"/>
    </row>
    <row r="202" spans="1:16" ht="12.75" hidden="1">
      <c r="A202" s="47" t="s">
        <v>102</v>
      </c>
      <c r="B202" s="47"/>
      <c r="C202" s="47"/>
      <c r="D202" s="48"/>
      <c r="E202" s="48"/>
      <c r="F202" s="48"/>
      <c r="G202" s="48"/>
      <c r="H202" s="48"/>
      <c r="I202" s="48"/>
      <c r="J202" s="48"/>
      <c r="L202" s="48"/>
      <c r="M202" s="48"/>
      <c r="N202" s="48"/>
      <c r="O202" s="48"/>
      <c r="P202" s="48"/>
    </row>
    <row r="203" spans="1:16" ht="12.75" hidden="1">
      <c r="A203" s="47" t="s">
        <v>103</v>
      </c>
      <c r="B203" s="47"/>
      <c r="C203" s="47"/>
      <c r="D203" s="48"/>
      <c r="E203" s="48"/>
      <c r="F203" s="48"/>
      <c r="G203" s="48"/>
      <c r="H203" s="48"/>
      <c r="I203" s="48"/>
      <c r="J203" s="48"/>
      <c r="L203" s="48"/>
      <c r="M203" s="48"/>
      <c r="N203" s="48"/>
      <c r="O203" s="48"/>
      <c r="P203" s="48"/>
    </row>
    <row r="204" spans="1:16" ht="12.75" hidden="1">
      <c r="A204" t="s">
        <v>144</v>
      </c>
      <c r="B204" s="47"/>
      <c r="C204" s="47"/>
      <c r="D204" s="48"/>
      <c r="E204" s="48"/>
      <c r="F204" s="48"/>
      <c r="G204" s="48"/>
      <c r="H204" s="48"/>
      <c r="I204" s="48"/>
      <c r="J204" s="48"/>
      <c r="L204" s="48"/>
      <c r="M204" s="48"/>
      <c r="N204" s="48"/>
      <c r="O204" s="48"/>
      <c r="P204" s="48"/>
    </row>
    <row r="205" spans="1:16" ht="12.75" hidden="1">
      <c r="A205" s="47" t="s">
        <v>100</v>
      </c>
      <c r="B205" s="47"/>
      <c r="C205" s="47"/>
      <c r="D205" s="48"/>
      <c r="E205" s="48"/>
      <c r="F205" s="48"/>
      <c r="G205" s="48"/>
      <c r="H205" s="48"/>
      <c r="I205" s="48"/>
      <c r="J205" s="48"/>
      <c r="L205" s="48"/>
      <c r="M205" s="48"/>
      <c r="N205" s="48"/>
      <c r="O205" s="48"/>
      <c r="P205" s="48"/>
    </row>
    <row r="206" spans="1:16" ht="12.75" hidden="1">
      <c r="A206" s="47" t="s">
        <v>89</v>
      </c>
      <c r="B206" s="47"/>
      <c r="C206" s="47"/>
      <c r="D206" s="48"/>
      <c r="E206" s="48"/>
      <c r="F206" s="48"/>
      <c r="G206" s="48"/>
      <c r="H206" s="48"/>
      <c r="I206" s="48"/>
      <c r="J206" s="48"/>
      <c r="L206" s="48"/>
      <c r="M206" s="48"/>
      <c r="N206" s="48"/>
      <c r="O206" s="48"/>
      <c r="P206" s="48"/>
    </row>
    <row r="207" spans="1:16" ht="12.75" hidden="1">
      <c r="A207" s="47" t="s">
        <v>117</v>
      </c>
      <c r="B207" s="47"/>
      <c r="C207" s="47"/>
      <c r="G207" s="48"/>
      <c r="H207" s="48"/>
      <c r="I207" s="48"/>
      <c r="J207" s="48"/>
      <c r="L207" s="48"/>
      <c r="M207" s="48"/>
      <c r="N207" s="48"/>
      <c r="O207" s="48"/>
      <c r="P207" s="48"/>
    </row>
    <row r="208" spans="1:16" ht="12.75" hidden="1">
      <c r="A208" s="47" t="s">
        <v>96</v>
      </c>
      <c r="B208" s="47"/>
      <c r="C208" s="47"/>
      <c r="D208" s="46" t="s">
        <v>122</v>
      </c>
      <c r="E208" s="46"/>
      <c r="F208" s="46"/>
      <c r="G208" s="48"/>
      <c r="H208" s="48"/>
      <c r="I208" s="48"/>
      <c r="J208" s="48"/>
      <c r="L208" s="48"/>
      <c r="M208" s="48"/>
      <c r="N208" s="48"/>
      <c r="O208" s="48"/>
      <c r="P208" s="48"/>
    </row>
    <row r="209" spans="1:16" ht="12.75" hidden="1">
      <c r="A209" s="47" t="s">
        <v>97</v>
      </c>
      <c r="B209" s="47"/>
      <c r="C209" s="47"/>
      <c r="D209" s="48"/>
      <c r="E209" s="48"/>
      <c r="F209" s="48"/>
      <c r="G209" s="48"/>
      <c r="H209" s="48"/>
      <c r="I209" s="48"/>
      <c r="J209" s="48"/>
      <c r="L209" s="48"/>
      <c r="M209" s="48"/>
      <c r="N209" s="48"/>
      <c r="O209" s="48"/>
      <c r="P209" s="48"/>
    </row>
    <row r="210" spans="1:16" ht="12.75" hidden="1">
      <c r="A210" s="47" t="s">
        <v>92</v>
      </c>
      <c r="B210" s="47"/>
      <c r="C210" s="47"/>
      <c r="D210" s="48"/>
      <c r="E210" s="48"/>
      <c r="F210" s="48"/>
      <c r="G210" s="48"/>
      <c r="H210" s="48"/>
      <c r="I210" s="48"/>
      <c r="J210" s="48"/>
      <c r="L210" s="48"/>
      <c r="M210" s="48"/>
      <c r="N210" s="48"/>
      <c r="O210" s="48"/>
      <c r="P210" s="48"/>
    </row>
    <row r="211" spans="1:16" ht="12.75" hidden="1">
      <c r="A211" s="47" t="s">
        <v>124</v>
      </c>
      <c r="B211" s="49"/>
      <c r="C211" s="50"/>
      <c r="D211" s="51"/>
      <c r="E211" s="51"/>
      <c r="F211" s="48"/>
      <c r="G211" s="48"/>
      <c r="H211" s="52"/>
      <c r="I211" s="48"/>
      <c r="J211" s="48"/>
      <c r="L211" s="48"/>
      <c r="M211" s="48"/>
      <c r="N211" s="48"/>
      <c r="O211" s="48"/>
      <c r="P211" s="48"/>
    </row>
    <row r="212" spans="1:16" ht="12.75" hidden="1">
      <c r="A212" s="47" t="s">
        <v>72</v>
      </c>
      <c r="B212" s="49"/>
      <c r="C212" s="50"/>
      <c r="D212" s="51"/>
      <c r="E212" s="51"/>
      <c r="F212" s="48"/>
      <c r="G212" s="48"/>
      <c r="H212" s="52"/>
      <c r="I212" s="48"/>
      <c r="J212" s="48"/>
      <c r="L212" s="48"/>
      <c r="M212" s="48"/>
      <c r="N212" s="48"/>
      <c r="O212" s="48"/>
      <c r="P212" s="48"/>
    </row>
    <row r="213" spans="1:16" ht="12.75" hidden="1">
      <c r="A213" s="47" t="s">
        <v>93</v>
      </c>
      <c r="B213" s="49"/>
      <c r="C213" s="50"/>
      <c r="D213" s="51"/>
      <c r="E213" s="51"/>
      <c r="F213" s="48"/>
      <c r="G213" s="48"/>
      <c r="H213" s="52"/>
      <c r="I213" s="48"/>
      <c r="J213" s="48"/>
      <c r="L213" s="48"/>
      <c r="M213" s="48"/>
      <c r="N213" s="48"/>
      <c r="O213" s="48"/>
      <c r="P213" s="48"/>
    </row>
    <row r="214" spans="1:16" ht="12.75" hidden="1">
      <c r="A214" s="47" t="s">
        <v>121</v>
      </c>
      <c r="B214" s="49"/>
      <c r="C214" s="50"/>
      <c r="D214" s="51"/>
      <c r="E214" s="51"/>
      <c r="F214" s="48"/>
      <c r="G214" s="48"/>
      <c r="H214" s="52"/>
      <c r="I214" s="48"/>
      <c r="J214" s="48"/>
      <c r="L214" s="48"/>
      <c r="M214" s="48"/>
      <c r="N214" s="48"/>
      <c r="O214" s="48"/>
      <c r="P214" s="48"/>
    </row>
    <row r="215" spans="1:16" ht="12.75" hidden="1">
      <c r="A215" t="s">
        <v>145</v>
      </c>
      <c r="B215" s="47"/>
      <c r="C215" s="47"/>
      <c r="D215" s="48"/>
      <c r="E215" s="48"/>
      <c r="F215" s="48"/>
      <c r="G215" s="48"/>
      <c r="H215" s="48"/>
      <c r="I215" s="48"/>
      <c r="J215" s="48"/>
      <c r="L215" s="48"/>
      <c r="M215" s="48"/>
      <c r="N215" s="48"/>
      <c r="O215" s="48"/>
      <c r="P215" s="48"/>
    </row>
    <row r="216" spans="1:16" ht="12.75" hidden="1">
      <c r="A216" s="47" t="s">
        <v>91</v>
      </c>
      <c r="B216" s="47"/>
      <c r="C216" s="47"/>
      <c r="D216" s="48"/>
      <c r="E216" s="48"/>
      <c r="F216" s="48"/>
      <c r="G216" s="48"/>
      <c r="H216" s="48"/>
      <c r="I216" s="48"/>
      <c r="J216" s="48"/>
      <c r="L216" s="48"/>
      <c r="M216" s="48"/>
      <c r="N216" s="48"/>
      <c r="O216" s="48"/>
      <c r="P216" s="48"/>
    </row>
    <row r="217" spans="1:16" ht="12.75" hidden="1">
      <c r="A217" t="s">
        <v>135</v>
      </c>
      <c r="B217" s="47"/>
      <c r="C217" s="47"/>
      <c r="D217" s="48"/>
      <c r="E217" s="48"/>
      <c r="F217" s="48"/>
      <c r="G217" s="48"/>
      <c r="H217" s="48"/>
      <c r="I217" s="48"/>
      <c r="J217" s="48"/>
      <c r="L217" s="48"/>
      <c r="M217" s="48"/>
      <c r="N217" s="48"/>
      <c r="O217" s="48"/>
      <c r="P217" s="48"/>
    </row>
    <row r="218" spans="1:16" ht="12.75" hidden="1">
      <c r="A218" s="47" t="s">
        <v>29</v>
      </c>
      <c r="B218" s="47"/>
      <c r="C218" s="47"/>
      <c r="D218" s="48"/>
      <c r="E218" s="48"/>
      <c r="F218" s="48"/>
      <c r="G218" s="48"/>
      <c r="H218" s="48"/>
      <c r="I218" s="48"/>
      <c r="J218" s="48"/>
      <c r="L218" s="48"/>
      <c r="M218" s="48"/>
      <c r="N218" s="48"/>
      <c r="O218" s="48"/>
      <c r="P218" s="48"/>
    </row>
    <row r="219" spans="1:21" ht="12.75" hidden="1">
      <c r="A219" s="47" t="s">
        <v>35</v>
      </c>
      <c r="B219" t="s">
        <v>146</v>
      </c>
      <c r="C219" s="47"/>
      <c r="D219" s="53" t="s">
        <v>36</v>
      </c>
      <c r="E219" s="48"/>
      <c r="F219" s="54" t="s">
        <v>36</v>
      </c>
      <c r="G219" s="55" t="s">
        <v>37</v>
      </c>
      <c r="H219" s="56"/>
      <c r="I219" s="48"/>
      <c r="J219" s="54" t="s">
        <v>36</v>
      </c>
      <c r="K219" s="125" t="s">
        <v>37</v>
      </c>
      <c r="L219" s="54"/>
      <c r="M219" s="55"/>
      <c r="N219" s="56"/>
      <c r="O219" s="48"/>
      <c r="P219" s="53"/>
      <c r="R219" s="116" t="s">
        <v>71</v>
      </c>
      <c r="S219" s="30"/>
      <c r="U219" s="30"/>
    </row>
    <row r="220" spans="1:21" ht="12.75" hidden="1">
      <c r="A220" s="47" t="s">
        <v>38</v>
      </c>
      <c r="B220" s="47"/>
      <c r="C220" s="47"/>
      <c r="D220" s="53" t="s">
        <v>39</v>
      </c>
      <c r="E220" s="48"/>
      <c r="F220" s="54" t="s">
        <v>40</v>
      </c>
      <c r="G220" s="55" t="s">
        <v>40</v>
      </c>
      <c r="H220" s="56"/>
      <c r="I220" s="48"/>
      <c r="J220" s="54" t="s">
        <v>40</v>
      </c>
      <c r="K220" s="125" t="s">
        <v>40</v>
      </c>
      <c r="L220" s="54"/>
      <c r="M220" s="55"/>
      <c r="N220" s="56"/>
      <c r="O220" s="48"/>
      <c r="P220" s="53"/>
      <c r="R220" s="117" t="s">
        <v>39</v>
      </c>
      <c r="S220" s="30"/>
      <c r="U220" s="30"/>
    </row>
    <row r="221" spans="1:21" ht="12.75" hidden="1">
      <c r="A221" s="47" t="s">
        <v>79</v>
      </c>
      <c r="B221" s="47"/>
      <c r="C221" s="47"/>
      <c r="D221" s="53"/>
      <c r="E221" s="48"/>
      <c r="F221" s="54" t="s">
        <v>77</v>
      </c>
      <c r="G221" s="55" t="s">
        <v>77</v>
      </c>
      <c r="H221" s="56"/>
      <c r="I221" s="48"/>
      <c r="J221" s="54" t="s">
        <v>78</v>
      </c>
      <c r="K221" s="125" t="s">
        <v>78</v>
      </c>
      <c r="L221" s="54"/>
      <c r="M221" s="55"/>
      <c r="N221" s="56"/>
      <c r="O221" s="48"/>
      <c r="P221" s="53"/>
      <c r="S221" s="30"/>
      <c r="U221" s="30"/>
    </row>
    <row r="222" spans="1:21" s="72" customFormat="1" ht="12.75" hidden="1">
      <c r="A222" s="57" t="s">
        <v>136</v>
      </c>
      <c r="B222" s="81"/>
      <c r="C222" s="57" t="s">
        <v>122</v>
      </c>
      <c r="D222" s="58">
        <v>0</v>
      </c>
      <c r="E222" s="59"/>
      <c r="F222" s="60">
        <v>0</v>
      </c>
      <c r="G222" s="61">
        <v>0</v>
      </c>
      <c r="H222" s="37">
        <f>G222-F222</f>
        <v>0</v>
      </c>
      <c r="I222" s="59"/>
      <c r="J222" s="60">
        <v>0</v>
      </c>
      <c r="K222" s="126">
        <v>0</v>
      </c>
      <c r="L222" s="60">
        <f>-J222</f>
        <v>0</v>
      </c>
      <c r="M222" s="61">
        <f>-K222</f>
        <v>0</v>
      </c>
      <c r="N222" s="62">
        <f>L222-M222</f>
        <v>0</v>
      </c>
      <c r="O222" s="59"/>
      <c r="P222" s="58">
        <f>H222+N222</f>
        <v>0</v>
      </c>
      <c r="Q222" s="39"/>
      <c r="R222" s="118">
        <v>0</v>
      </c>
      <c r="S222" s="31">
        <f>D222+R222</f>
        <v>0</v>
      </c>
      <c r="T222" s="25"/>
      <c r="U222" s="31">
        <f>S222-D222</f>
        <v>0</v>
      </c>
    </row>
    <row r="223" spans="1:16" ht="12.75" hidden="1">
      <c r="A223" t="s">
        <v>134</v>
      </c>
      <c r="B223" s="47"/>
      <c r="C223" s="47"/>
      <c r="D223" s="48"/>
      <c r="E223" s="48"/>
      <c r="F223" s="48"/>
      <c r="G223" s="48"/>
      <c r="H223" s="48"/>
      <c r="I223" s="48"/>
      <c r="J223" s="48"/>
      <c r="L223" s="48"/>
      <c r="M223" s="48"/>
      <c r="N223" s="48"/>
      <c r="O223" s="48"/>
      <c r="P223" s="48"/>
    </row>
    <row r="224" spans="1:16" ht="12.75" hidden="1">
      <c r="A224" s="47" t="s">
        <v>128</v>
      </c>
      <c r="B224" s="47"/>
      <c r="C224" s="47"/>
      <c r="D224" s="48"/>
      <c r="E224" s="48"/>
      <c r="F224" s="48"/>
      <c r="G224" s="48"/>
      <c r="H224" s="48"/>
      <c r="I224" s="48"/>
      <c r="J224" s="48"/>
      <c r="L224" s="48"/>
      <c r="M224" s="48"/>
      <c r="N224" s="48"/>
      <c r="O224" s="48"/>
      <c r="P224" s="48"/>
    </row>
    <row r="225" spans="1:16" ht="12.75" hidden="1">
      <c r="A225" s="47" t="s">
        <v>88</v>
      </c>
      <c r="B225" s="47"/>
      <c r="C225" s="47"/>
      <c r="D225" s="48"/>
      <c r="E225" s="48"/>
      <c r="F225" s="48"/>
      <c r="G225" s="48"/>
      <c r="H225" s="48"/>
      <c r="I225" s="48"/>
      <c r="J225" s="48"/>
      <c r="L225" s="48"/>
      <c r="M225" s="48"/>
      <c r="N225" s="48"/>
      <c r="O225" s="48"/>
      <c r="P225" s="48"/>
    </row>
    <row r="226" spans="1:16" ht="12.75" hidden="1">
      <c r="A226" s="47" t="s">
        <v>102</v>
      </c>
      <c r="B226" s="47"/>
      <c r="C226" s="47"/>
      <c r="D226" s="48"/>
      <c r="E226" s="48"/>
      <c r="F226" s="48"/>
      <c r="G226" s="48"/>
      <c r="H226" s="48"/>
      <c r="I226" s="48"/>
      <c r="J226" s="48"/>
      <c r="L226" s="48"/>
      <c r="M226" s="48"/>
      <c r="N226" s="48"/>
      <c r="O226" s="48"/>
      <c r="P226" s="48"/>
    </row>
    <row r="227" spans="1:16" ht="12.75" hidden="1">
      <c r="A227" s="47" t="s">
        <v>103</v>
      </c>
      <c r="B227" s="47"/>
      <c r="C227" s="47"/>
      <c r="D227" s="48"/>
      <c r="E227" s="48"/>
      <c r="F227" s="48"/>
      <c r="G227" s="48"/>
      <c r="H227" s="48"/>
      <c r="I227" s="48"/>
      <c r="J227" s="48"/>
      <c r="L227" s="48"/>
      <c r="M227" s="48"/>
      <c r="N227" s="48"/>
      <c r="O227" s="48"/>
      <c r="P227" s="48"/>
    </row>
    <row r="228" spans="1:16" ht="12.75" hidden="1">
      <c r="A228" t="s">
        <v>144</v>
      </c>
      <c r="B228" s="47"/>
      <c r="C228" s="47"/>
      <c r="D228" s="48"/>
      <c r="E228" s="48"/>
      <c r="F228" s="48"/>
      <c r="G228" s="48"/>
      <c r="H228" s="48"/>
      <c r="I228" s="48"/>
      <c r="J228" s="48"/>
      <c r="L228" s="48"/>
      <c r="M228" s="48"/>
      <c r="N228" s="48"/>
      <c r="O228" s="48"/>
      <c r="P228" s="48"/>
    </row>
    <row r="229" spans="1:16" ht="12.75" hidden="1">
      <c r="A229" s="47" t="s">
        <v>100</v>
      </c>
      <c r="B229" s="47"/>
      <c r="C229" s="47"/>
      <c r="D229" s="48"/>
      <c r="E229" s="48"/>
      <c r="F229" s="48"/>
      <c r="G229" s="48"/>
      <c r="H229" s="48"/>
      <c r="I229" s="48"/>
      <c r="J229" s="48"/>
      <c r="L229" s="48"/>
      <c r="M229" s="48"/>
      <c r="N229" s="48"/>
      <c r="O229" s="48"/>
      <c r="P229" s="48"/>
    </row>
    <row r="230" spans="1:16" ht="12.75" hidden="1">
      <c r="A230" s="47" t="s">
        <v>89</v>
      </c>
      <c r="B230" s="47"/>
      <c r="C230" s="47"/>
      <c r="D230" s="48"/>
      <c r="E230" s="48"/>
      <c r="F230" s="48"/>
      <c r="G230" s="48"/>
      <c r="H230" s="48"/>
      <c r="I230" s="48"/>
      <c r="J230" s="48"/>
      <c r="L230" s="48"/>
      <c r="M230" s="48"/>
      <c r="N230" s="48"/>
      <c r="O230" s="48"/>
      <c r="P230" s="48"/>
    </row>
    <row r="231" spans="1:16" ht="12.75" hidden="1">
      <c r="A231" s="47" t="s">
        <v>96</v>
      </c>
      <c r="B231" s="47"/>
      <c r="C231" s="47"/>
      <c r="D231" s="46" t="s">
        <v>123</v>
      </c>
      <c r="E231" s="46"/>
      <c r="F231" s="46"/>
      <c r="G231" s="48"/>
      <c r="H231" s="48"/>
      <c r="I231" s="48"/>
      <c r="J231" s="48"/>
      <c r="L231" s="48"/>
      <c r="M231" s="48"/>
      <c r="N231" s="48"/>
      <c r="O231" s="48"/>
      <c r="P231" s="48"/>
    </row>
    <row r="232" spans="1:16" ht="12.75" hidden="1">
      <c r="A232" s="47" t="s">
        <v>97</v>
      </c>
      <c r="B232" s="47"/>
      <c r="C232" s="47"/>
      <c r="D232" s="48"/>
      <c r="E232" s="48"/>
      <c r="F232" s="48"/>
      <c r="G232" s="48"/>
      <c r="H232" s="48"/>
      <c r="I232" s="48"/>
      <c r="J232" s="48"/>
      <c r="L232" s="48"/>
      <c r="M232" s="48"/>
      <c r="N232" s="48"/>
      <c r="O232" s="48"/>
      <c r="P232" s="48"/>
    </row>
    <row r="233" spans="1:16" ht="12.75" hidden="1">
      <c r="A233" s="47" t="s">
        <v>92</v>
      </c>
      <c r="B233" s="47"/>
      <c r="C233" s="47"/>
      <c r="D233" s="48"/>
      <c r="E233" s="48"/>
      <c r="F233" s="48"/>
      <c r="G233" s="48"/>
      <c r="H233" s="48"/>
      <c r="I233" s="48"/>
      <c r="J233" s="48"/>
      <c r="L233" s="48"/>
      <c r="M233" s="48"/>
      <c r="N233" s="48"/>
      <c r="O233" s="48"/>
      <c r="P233" s="48"/>
    </row>
    <row r="234" spans="1:16" ht="12.75" hidden="1">
      <c r="A234" s="47" t="s">
        <v>125</v>
      </c>
      <c r="B234" s="49"/>
      <c r="C234" s="50"/>
      <c r="D234" s="51"/>
      <c r="E234" s="51"/>
      <c r="F234" s="48"/>
      <c r="G234" s="48"/>
      <c r="H234" s="52"/>
      <c r="I234" s="48"/>
      <c r="J234" s="48"/>
      <c r="L234" s="48"/>
      <c r="M234" s="48"/>
      <c r="N234" s="48"/>
      <c r="O234" s="48"/>
      <c r="P234" s="48"/>
    </row>
    <row r="235" spans="1:16" ht="12.75" hidden="1">
      <c r="A235" s="47" t="s">
        <v>72</v>
      </c>
      <c r="B235" s="49"/>
      <c r="C235" s="50"/>
      <c r="D235" s="51"/>
      <c r="E235" s="51"/>
      <c r="F235" s="48"/>
      <c r="G235" s="48"/>
      <c r="H235" s="52"/>
      <c r="I235" s="48"/>
      <c r="J235" s="48"/>
      <c r="L235" s="48"/>
      <c r="M235" s="48"/>
      <c r="N235" s="48"/>
      <c r="O235" s="48"/>
      <c r="P235" s="48"/>
    </row>
    <row r="236" spans="1:16" ht="12.75" hidden="1">
      <c r="A236" s="47" t="s">
        <v>93</v>
      </c>
      <c r="B236" s="49"/>
      <c r="C236" s="50"/>
      <c r="D236" s="51"/>
      <c r="E236" s="51"/>
      <c r="F236" s="48"/>
      <c r="G236" s="48"/>
      <c r="H236" s="52"/>
      <c r="I236" s="48"/>
      <c r="J236" s="48"/>
      <c r="L236" s="48"/>
      <c r="M236" s="48"/>
      <c r="N236" s="48"/>
      <c r="O236" s="48"/>
      <c r="P236" s="48"/>
    </row>
    <row r="237" spans="1:16" ht="12.75" hidden="1">
      <c r="A237" s="47" t="s">
        <v>121</v>
      </c>
      <c r="B237" s="49"/>
      <c r="C237" s="50"/>
      <c r="D237" s="51"/>
      <c r="E237" s="51"/>
      <c r="F237" s="48"/>
      <c r="G237" s="48"/>
      <c r="H237" s="52"/>
      <c r="I237" s="48"/>
      <c r="J237" s="48"/>
      <c r="L237" s="48"/>
      <c r="M237" s="48"/>
      <c r="N237" s="48"/>
      <c r="O237" s="48"/>
      <c r="P237" s="48"/>
    </row>
    <row r="238" spans="1:16" ht="12.75" hidden="1">
      <c r="A238" t="s">
        <v>145</v>
      </c>
      <c r="B238" s="47"/>
      <c r="C238" s="47"/>
      <c r="D238" s="48"/>
      <c r="E238" s="48"/>
      <c r="F238" s="48"/>
      <c r="G238" s="48"/>
      <c r="H238" s="48"/>
      <c r="I238" s="48"/>
      <c r="J238" s="48"/>
      <c r="L238" s="48"/>
      <c r="M238" s="48"/>
      <c r="N238" s="48"/>
      <c r="O238" s="48"/>
      <c r="P238" s="48"/>
    </row>
    <row r="239" spans="1:16" ht="12.75" hidden="1">
      <c r="A239" s="47" t="s">
        <v>91</v>
      </c>
      <c r="B239" s="47"/>
      <c r="C239" s="47"/>
      <c r="D239" s="48"/>
      <c r="E239" s="48"/>
      <c r="F239" s="48"/>
      <c r="G239" s="48"/>
      <c r="H239" s="48"/>
      <c r="I239" s="48"/>
      <c r="J239" s="48"/>
      <c r="L239" s="48"/>
      <c r="M239" s="48"/>
      <c r="N239" s="48"/>
      <c r="O239" s="48"/>
      <c r="P239" s="48"/>
    </row>
    <row r="240" spans="1:16" ht="12.75" hidden="1">
      <c r="A240" t="s">
        <v>135</v>
      </c>
      <c r="B240" s="47"/>
      <c r="C240" s="47"/>
      <c r="D240" s="48"/>
      <c r="E240" s="48"/>
      <c r="F240" s="48"/>
      <c r="G240" s="48"/>
      <c r="H240" s="48"/>
      <c r="I240" s="48"/>
      <c r="J240" s="48"/>
      <c r="L240" s="48"/>
      <c r="M240" s="48"/>
      <c r="N240" s="48"/>
      <c r="O240" s="48"/>
      <c r="P240" s="48"/>
    </row>
    <row r="241" spans="1:16" ht="12.75" hidden="1">
      <c r="A241" s="47" t="s">
        <v>29</v>
      </c>
      <c r="B241" s="47"/>
      <c r="C241" s="47"/>
      <c r="D241" s="48"/>
      <c r="E241" s="48"/>
      <c r="F241" s="48"/>
      <c r="G241" s="48"/>
      <c r="H241" s="48"/>
      <c r="I241" s="48"/>
      <c r="J241" s="48"/>
      <c r="L241" s="48"/>
      <c r="M241" s="48"/>
      <c r="N241" s="48"/>
      <c r="O241" s="48"/>
      <c r="P241" s="48"/>
    </row>
    <row r="242" spans="1:21" ht="12.75" hidden="1">
      <c r="A242" s="47" t="s">
        <v>35</v>
      </c>
      <c r="B242" t="s">
        <v>146</v>
      </c>
      <c r="C242" s="47"/>
      <c r="D242" s="53" t="s">
        <v>36</v>
      </c>
      <c r="E242" s="48"/>
      <c r="F242" s="54" t="s">
        <v>36</v>
      </c>
      <c r="G242" s="55" t="s">
        <v>37</v>
      </c>
      <c r="H242" s="56"/>
      <c r="I242" s="48"/>
      <c r="J242" s="54" t="s">
        <v>36</v>
      </c>
      <c r="K242" s="125" t="s">
        <v>37</v>
      </c>
      <c r="L242" s="54"/>
      <c r="M242" s="55"/>
      <c r="N242" s="56"/>
      <c r="O242" s="48"/>
      <c r="P242" s="53"/>
      <c r="R242" s="116" t="s">
        <v>71</v>
      </c>
      <c r="S242" s="30"/>
      <c r="U242" s="30"/>
    </row>
    <row r="243" spans="1:21" ht="12.75" hidden="1">
      <c r="A243" s="47" t="s">
        <v>38</v>
      </c>
      <c r="B243" s="47"/>
      <c r="C243" s="47"/>
      <c r="D243" s="53" t="s">
        <v>39</v>
      </c>
      <c r="E243" s="48"/>
      <c r="F243" s="54" t="s">
        <v>40</v>
      </c>
      <c r="G243" s="55" t="s">
        <v>40</v>
      </c>
      <c r="H243" s="56"/>
      <c r="I243" s="48"/>
      <c r="J243" s="54" t="s">
        <v>40</v>
      </c>
      <c r="K243" s="125" t="s">
        <v>40</v>
      </c>
      <c r="L243" s="54"/>
      <c r="M243" s="55"/>
      <c r="N243" s="56"/>
      <c r="O243" s="48"/>
      <c r="P243" s="53"/>
      <c r="R243" s="117" t="s">
        <v>39</v>
      </c>
      <c r="S243" s="30"/>
      <c r="U243" s="30"/>
    </row>
    <row r="244" spans="1:21" ht="12.75" hidden="1">
      <c r="A244" s="47" t="s">
        <v>79</v>
      </c>
      <c r="B244" s="47"/>
      <c r="C244" s="47"/>
      <c r="D244" s="53"/>
      <c r="E244" s="48"/>
      <c r="F244" s="54" t="s">
        <v>77</v>
      </c>
      <c r="G244" s="55" t="s">
        <v>77</v>
      </c>
      <c r="H244" s="56"/>
      <c r="I244" s="48"/>
      <c r="J244" s="54" t="s">
        <v>78</v>
      </c>
      <c r="K244" s="125" t="s">
        <v>78</v>
      </c>
      <c r="L244" s="54"/>
      <c r="M244" s="55"/>
      <c r="N244" s="56"/>
      <c r="O244" s="48"/>
      <c r="P244" s="53"/>
      <c r="S244" s="30"/>
      <c r="U244" s="30"/>
    </row>
    <row r="245" spans="1:21" s="72" customFormat="1" ht="12.75">
      <c r="A245" s="57" t="s">
        <v>136</v>
      </c>
      <c r="B245" s="81" t="s">
        <v>207</v>
      </c>
      <c r="C245" s="48" t="s">
        <v>123</v>
      </c>
      <c r="D245" s="58">
        <v>-1684617</v>
      </c>
      <c r="E245" s="59"/>
      <c r="F245" s="60">
        <v>0</v>
      </c>
      <c r="G245" s="61">
        <v>0</v>
      </c>
      <c r="H245" s="37">
        <f>G245-F245</f>
        <v>0</v>
      </c>
      <c r="I245" s="59"/>
      <c r="J245" s="60">
        <v>-280657.192</v>
      </c>
      <c r="K245" s="126">
        <v>-280775</v>
      </c>
      <c r="L245" s="60">
        <f>-J245</f>
        <v>280657.192</v>
      </c>
      <c r="M245" s="61">
        <f>-K245</f>
        <v>280775</v>
      </c>
      <c r="N245" s="62">
        <f>L245-M245</f>
        <v>-117.80800000001909</v>
      </c>
      <c r="O245" s="59"/>
      <c r="P245" s="58">
        <f>H245+N245</f>
        <v>-117.80800000001909</v>
      </c>
      <c r="Q245" s="39"/>
      <c r="R245" s="118">
        <v>0</v>
      </c>
      <c r="S245" s="31">
        <f>D245+R245</f>
        <v>-1684617</v>
      </c>
      <c r="T245" s="25"/>
      <c r="U245" s="31">
        <f>S245-D245</f>
        <v>0</v>
      </c>
    </row>
    <row r="246" spans="1:21" ht="12.75">
      <c r="A246" s="70"/>
      <c r="B246" s="73" t="s">
        <v>149</v>
      </c>
      <c r="C246" s="85"/>
      <c r="D246" s="143">
        <f>SUM(D80:D245)</f>
        <v>1064149.9999999972</v>
      </c>
      <c r="E246" s="23" t="s">
        <v>30</v>
      </c>
      <c r="F246" s="82">
        <f aca="true" t="shared" si="8" ref="F246:U246">SUM(F80:F245)</f>
        <v>11726167.292</v>
      </c>
      <c r="G246" s="83">
        <f t="shared" si="8"/>
        <v>10987215.08</v>
      </c>
      <c r="H246" s="84">
        <f t="shared" si="8"/>
        <v>-738952.2120000024</v>
      </c>
      <c r="I246" s="23" t="s">
        <v>30</v>
      </c>
      <c r="J246" s="83">
        <f t="shared" si="8"/>
        <v>-12004983.75</v>
      </c>
      <c r="K246" s="129">
        <f t="shared" si="8"/>
        <v>-11618365.219999999</v>
      </c>
      <c r="L246" s="82">
        <f t="shared" si="8"/>
        <v>12004983.75</v>
      </c>
      <c r="M246" s="83">
        <f t="shared" si="8"/>
        <v>11618365.219999999</v>
      </c>
      <c r="N246" s="84">
        <f t="shared" si="8"/>
        <v>386618.5300000008</v>
      </c>
      <c r="O246" s="21" t="s">
        <v>30</v>
      </c>
      <c r="P246" s="143">
        <f t="shared" si="8"/>
        <v>-352333.6820000016</v>
      </c>
      <c r="Q246" s="111"/>
      <c r="R246" s="117">
        <f t="shared" si="8"/>
        <v>0</v>
      </c>
      <c r="S246" s="143">
        <f t="shared" si="8"/>
        <v>1064149.9999999972</v>
      </c>
      <c r="T246" s="70" t="s">
        <v>30</v>
      </c>
      <c r="U246" s="143">
        <f t="shared" si="8"/>
        <v>0</v>
      </c>
    </row>
    <row r="247" spans="1:21" s="72" customFormat="1" ht="12.75">
      <c r="A247" s="148"/>
      <c r="B247" s="25"/>
      <c r="C247" s="148"/>
      <c r="D247" s="149"/>
      <c r="E247" s="150"/>
      <c r="F247" s="151"/>
      <c r="G247" s="145"/>
      <c r="H247" s="152"/>
      <c r="I247" s="153"/>
      <c r="J247" s="151"/>
      <c r="K247" s="147"/>
      <c r="L247" s="151"/>
      <c r="M247" s="145"/>
      <c r="N247" s="152"/>
      <c r="O247" s="26"/>
      <c r="P247" s="149"/>
      <c r="Q247" s="39"/>
      <c r="R247" s="118"/>
      <c r="S247" s="149"/>
      <c r="T247" s="25"/>
      <c r="U247" s="149"/>
    </row>
    <row r="248" ht="12.75" hidden="1">
      <c r="A248" t="s">
        <v>134</v>
      </c>
    </row>
    <row r="249" ht="12.75" hidden="1">
      <c r="A249" t="s">
        <v>131</v>
      </c>
    </row>
    <row r="250" ht="12.75" hidden="1">
      <c r="A250" t="s">
        <v>88</v>
      </c>
    </row>
    <row r="251" spans="1:6" ht="12.75" hidden="1">
      <c r="A251" t="s">
        <v>102</v>
      </c>
      <c r="E251" s="67"/>
      <c r="F251" s="67"/>
    </row>
    <row r="252" spans="1:6" ht="12.75" hidden="1">
      <c r="A252" t="s">
        <v>103</v>
      </c>
      <c r="E252" s="67"/>
      <c r="F252" s="67"/>
    </row>
    <row r="253" spans="1:6" ht="12.75" hidden="1">
      <c r="A253" t="s">
        <v>144</v>
      </c>
      <c r="E253" s="67"/>
      <c r="F253" s="67"/>
    </row>
    <row r="254" spans="1:6" ht="12.75" hidden="1">
      <c r="A254" t="s">
        <v>100</v>
      </c>
      <c r="E254" s="68"/>
      <c r="F254" s="68"/>
    </row>
    <row r="255" spans="1:6" ht="12.75" hidden="1">
      <c r="A255" t="s">
        <v>89</v>
      </c>
      <c r="E255" s="68"/>
      <c r="F255" s="68"/>
    </row>
    <row r="256" ht="12.75" hidden="1">
      <c r="A256" t="s">
        <v>143</v>
      </c>
    </row>
    <row r="257" ht="12.75" hidden="1">
      <c r="A257" t="s">
        <v>140</v>
      </c>
    </row>
    <row r="258" spans="1:6" ht="12.75" hidden="1">
      <c r="A258" t="s">
        <v>96</v>
      </c>
      <c r="F258" s="79" t="s">
        <v>152</v>
      </c>
    </row>
    <row r="259" ht="12.75" hidden="1">
      <c r="A259" t="s">
        <v>97</v>
      </c>
    </row>
    <row r="260" spans="1:8" ht="12.75" hidden="1">
      <c r="A260" t="s">
        <v>92</v>
      </c>
      <c r="D260" s="14"/>
      <c r="E260" s="14"/>
      <c r="H260" s="15"/>
    </row>
    <row r="261" spans="1:8" ht="12.75" hidden="1">
      <c r="A261" t="s">
        <v>151</v>
      </c>
      <c r="D261" s="14"/>
      <c r="E261" s="14"/>
      <c r="H261" s="15"/>
    </row>
    <row r="262" spans="1:8" ht="12.75" hidden="1">
      <c r="A262" t="s">
        <v>72</v>
      </c>
      <c r="B262" s="49"/>
      <c r="C262" s="50"/>
      <c r="D262" s="14"/>
      <c r="E262" s="14"/>
      <c r="H262" s="15"/>
    </row>
    <row r="263" spans="1:8" ht="12.75" hidden="1">
      <c r="A263" t="s">
        <v>93</v>
      </c>
      <c r="H263" s="15"/>
    </row>
    <row r="264" ht="12.75" hidden="1">
      <c r="A264" t="s">
        <v>94</v>
      </c>
    </row>
    <row r="265" ht="12.75" hidden="1">
      <c r="A265" t="s">
        <v>145</v>
      </c>
    </row>
    <row r="266" ht="12.75" hidden="1">
      <c r="A266" t="s">
        <v>91</v>
      </c>
    </row>
    <row r="267" ht="12.75" hidden="1">
      <c r="A267" t="s">
        <v>135</v>
      </c>
    </row>
    <row r="268" ht="12.75" hidden="1">
      <c r="A268" t="s">
        <v>29</v>
      </c>
    </row>
    <row r="269" spans="1:21" ht="12.75" hidden="1">
      <c r="A269" t="s">
        <v>35</v>
      </c>
      <c r="B269" t="s">
        <v>146</v>
      </c>
      <c r="C269" t="s">
        <v>133</v>
      </c>
      <c r="D269" s="30" t="s">
        <v>36</v>
      </c>
      <c r="F269" s="34" t="s">
        <v>36</v>
      </c>
      <c r="G269" s="21" t="s">
        <v>37</v>
      </c>
      <c r="H269" s="35"/>
      <c r="J269" s="34" t="s">
        <v>36</v>
      </c>
      <c r="K269" s="125" t="s">
        <v>37</v>
      </c>
      <c r="L269" s="34"/>
      <c r="M269" s="21"/>
      <c r="N269" s="35"/>
      <c r="P269" s="30"/>
      <c r="R269" s="116" t="s">
        <v>71</v>
      </c>
      <c r="S269" s="30"/>
      <c r="U269" s="30"/>
    </row>
    <row r="270" spans="1:21" ht="12.75" hidden="1">
      <c r="A270" t="s">
        <v>38</v>
      </c>
      <c r="D270" s="30" t="s">
        <v>39</v>
      </c>
      <c r="F270" s="34" t="s">
        <v>40</v>
      </c>
      <c r="G270" s="21" t="s">
        <v>40</v>
      </c>
      <c r="H270" s="35"/>
      <c r="J270" s="34" t="s">
        <v>40</v>
      </c>
      <c r="K270" s="125" t="s">
        <v>40</v>
      </c>
      <c r="L270" s="34"/>
      <c r="M270" s="21"/>
      <c r="N270" s="35"/>
      <c r="P270" s="30"/>
      <c r="R270" s="117" t="s">
        <v>39</v>
      </c>
      <c r="S270" s="30"/>
      <c r="U270" s="30"/>
    </row>
    <row r="271" spans="1:21" ht="12.75" hidden="1">
      <c r="A271" t="s">
        <v>79</v>
      </c>
      <c r="D271" s="30"/>
      <c r="F271" s="34" t="s">
        <v>77</v>
      </c>
      <c r="G271" s="21" t="s">
        <v>77</v>
      </c>
      <c r="H271" s="35"/>
      <c r="J271" s="34" t="s">
        <v>78</v>
      </c>
      <c r="K271" s="125" t="s">
        <v>78</v>
      </c>
      <c r="L271" s="34"/>
      <c r="M271" s="21"/>
      <c r="N271" s="35"/>
      <c r="P271" s="30"/>
      <c r="S271" s="30"/>
      <c r="U271" s="30"/>
    </row>
    <row r="272" spans="1:21" s="102" customFormat="1" ht="12.75">
      <c r="A272" s="92" t="s">
        <v>136</v>
      </c>
      <c r="B272" s="92" t="s">
        <v>207</v>
      </c>
      <c r="C272" s="92" t="s">
        <v>208</v>
      </c>
      <c r="D272" s="139">
        <v>3584776</v>
      </c>
      <c r="E272" s="94"/>
      <c r="F272" s="140">
        <v>494762.9860000005</v>
      </c>
      <c r="G272" s="141">
        <v>-70000</v>
      </c>
      <c r="H272" s="142">
        <f>G272-F272</f>
        <v>-564762.9860000005</v>
      </c>
      <c r="I272" s="94"/>
      <c r="J272" s="95">
        <v>0</v>
      </c>
      <c r="K272" s="120">
        <v>0</v>
      </c>
      <c r="L272" s="140">
        <f>-J272</f>
        <v>0</v>
      </c>
      <c r="M272" s="141">
        <f>-K272</f>
        <v>0</v>
      </c>
      <c r="N272" s="142">
        <f>L272-M272</f>
        <v>0</v>
      </c>
      <c r="O272" s="94"/>
      <c r="P272" s="139">
        <f>H272+N272</f>
        <v>-564762.9860000005</v>
      </c>
      <c r="Q272" s="64"/>
      <c r="R272" s="121">
        <v>0</v>
      </c>
      <c r="S272" s="139">
        <f>D272+R272</f>
        <v>3584776</v>
      </c>
      <c r="T272" s="92"/>
      <c r="U272" s="139">
        <f>S272-D272</f>
        <v>0</v>
      </c>
    </row>
    <row r="273" spans="1:21" s="72" customFormat="1" ht="12.75">
      <c r="A273" s="148"/>
      <c r="B273" s="25"/>
      <c r="C273" s="148"/>
      <c r="D273" s="149"/>
      <c r="E273" s="150"/>
      <c r="F273" s="151"/>
      <c r="G273" s="145"/>
      <c r="H273" s="152"/>
      <c r="I273" s="153"/>
      <c r="J273" s="151"/>
      <c r="K273" s="147"/>
      <c r="L273" s="151"/>
      <c r="M273" s="145"/>
      <c r="N273" s="152"/>
      <c r="O273" s="26"/>
      <c r="P273" s="149"/>
      <c r="Q273" s="39"/>
      <c r="R273" s="118"/>
      <c r="S273" s="149"/>
      <c r="T273" s="25"/>
      <c r="U273" s="149"/>
    </row>
    <row r="274" spans="1:21" ht="12.75">
      <c r="A274" s="70"/>
      <c r="B274" s="73" t="s">
        <v>155</v>
      </c>
      <c r="C274" s="85"/>
      <c r="D274" s="132">
        <f>SUM(D55,D77,D246,D272)</f>
        <v>25026851.00000023</v>
      </c>
      <c r="E274" s="23"/>
      <c r="F274" s="133">
        <f>SUM(F55,F77,F246,F272)</f>
        <v>28999349.782000028</v>
      </c>
      <c r="G274" s="110">
        <f>SUM(G55,G77,G246,G272)</f>
        <v>25454755.709999993</v>
      </c>
      <c r="H274" s="134">
        <f>SUM(H55,H77,H246,H272)</f>
        <v>-3544594.072000036</v>
      </c>
      <c r="I274" s="23"/>
      <c r="J274" s="110">
        <f>SUM(J55,J77,J246,J272)</f>
        <v>-25973894.986999996</v>
      </c>
      <c r="K274" s="128">
        <f>SUM(K55,K77,K246,K272)</f>
        <v>-22802407.469999995</v>
      </c>
      <c r="L274" s="133">
        <f>SUM(L55,L77,L246,L272)</f>
        <v>25973894.986999996</v>
      </c>
      <c r="M274" s="110">
        <f>SUM(M55,M77,M246,M272)</f>
        <v>22802407.469999995</v>
      </c>
      <c r="N274" s="134">
        <f>SUM(N55,N77,N246,N272)</f>
        <v>3171487.516999998</v>
      </c>
      <c r="O274" s="21"/>
      <c r="P274" s="132">
        <f>SUM(P55,P77,P246,P272)</f>
        <v>-373106.55500003794</v>
      </c>
      <c r="Q274" s="40"/>
      <c r="R274" s="120">
        <f>SUM(R55,R77,R246,R272)</f>
        <v>0</v>
      </c>
      <c r="S274" s="132">
        <f>SUM(S55,S77,S246,S272)</f>
        <v>25026851.00000023</v>
      </c>
      <c r="T274" s="70"/>
      <c r="U274" s="132">
        <f>SUM(U55,U77,U246,U272)</f>
        <v>0</v>
      </c>
    </row>
    <row r="275" spans="1:21" s="72" customFormat="1" ht="12.75">
      <c r="A275" s="148"/>
      <c r="B275" s="25"/>
      <c r="C275" s="148"/>
      <c r="D275" s="149"/>
      <c r="E275" s="150"/>
      <c r="F275" s="151"/>
      <c r="G275" s="145"/>
      <c r="H275" s="152"/>
      <c r="I275" s="153"/>
      <c r="J275" s="151"/>
      <c r="K275" s="147"/>
      <c r="L275" s="151"/>
      <c r="M275" s="145"/>
      <c r="N275" s="152"/>
      <c r="O275" s="26"/>
      <c r="P275" s="149"/>
      <c r="Q275" s="39"/>
      <c r="R275" s="118"/>
      <c r="S275" s="149"/>
      <c r="T275" s="25"/>
      <c r="U275" s="149"/>
    </row>
    <row r="276" ht="12.75" hidden="1">
      <c r="A276" t="s">
        <v>134</v>
      </c>
    </row>
    <row r="277" ht="12.75" hidden="1">
      <c r="A277" t="s">
        <v>131</v>
      </c>
    </row>
    <row r="278" ht="12.75" hidden="1">
      <c r="A278" t="s">
        <v>88</v>
      </c>
    </row>
    <row r="279" spans="1:6" ht="12.75" hidden="1">
      <c r="A279" t="s">
        <v>102</v>
      </c>
      <c r="E279" s="67"/>
      <c r="F279" s="67"/>
    </row>
    <row r="280" spans="1:6" ht="12.75" hidden="1">
      <c r="A280" t="s">
        <v>103</v>
      </c>
      <c r="E280" s="67"/>
      <c r="F280" s="67"/>
    </row>
    <row r="281" spans="1:6" ht="12.75" hidden="1">
      <c r="A281" t="s">
        <v>144</v>
      </c>
      <c r="E281" s="67"/>
      <c r="F281" s="67"/>
    </row>
    <row r="282" spans="1:6" ht="12.75" hidden="1">
      <c r="A282" t="s">
        <v>100</v>
      </c>
      <c r="E282" s="68"/>
      <c r="F282" s="68"/>
    </row>
    <row r="283" spans="1:6" ht="12.75" hidden="1">
      <c r="A283" t="s">
        <v>89</v>
      </c>
      <c r="E283" s="68"/>
      <c r="F283" s="68"/>
    </row>
    <row r="284" ht="12.75" hidden="1">
      <c r="A284" t="s">
        <v>143</v>
      </c>
    </row>
    <row r="285" ht="12.75" hidden="1">
      <c r="A285" t="s">
        <v>140</v>
      </c>
    </row>
    <row r="286" spans="1:6" ht="12.75" hidden="1">
      <c r="A286" t="s">
        <v>96</v>
      </c>
      <c r="F286" s="79" t="s">
        <v>164</v>
      </c>
    </row>
    <row r="287" ht="12.75" hidden="1">
      <c r="A287" t="s">
        <v>97</v>
      </c>
    </row>
    <row r="288" spans="1:8" ht="12.75" hidden="1">
      <c r="A288" t="s">
        <v>92</v>
      </c>
      <c r="D288" s="14"/>
      <c r="E288" s="14"/>
      <c r="H288" s="15"/>
    </row>
    <row r="289" spans="1:8" ht="12.75" hidden="1">
      <c r="A289" t="s">
        <v>153</v>
      </c>
      <c r="D289" s="14"/>
      <c r="E289" s="14"/>
      <c r="H289" s="15"/>
    </row>
    <row r="290" spans="1:8" ht="12.75" hidden="1">
      <c r="A290" t="s">
        <v>72</v>
      </c>
      <c r="B290" s="49"/>
      <c r="C290" s="50"/>
      <c r="D290" s="14"/>
      <c r="E290" s="14"/>
      <c r="H290" s="15"/>
    </row>
    <row r="291" spans="1:8" ht="12.75" hidden="1">
      <c r="A291" t="s">
        <v>93</v>
      </c>
      <c r="H291" s="15"/>
    </row>
    <row r="292" ht="12.75" hidden="1">
      <c r="A292" t="s">
        <v>94</v>
      </c>
    </row>
    <row r="293" ht="12.75" hidden="1">
      <c r="A293" t="s">
        <v>145</v>
      </c>
    </row>
    <row r="294" ht="12.75" hidden="1">
      <c r="A294" t="s">
        <v>91</v>
      </c>
    </row>
    <row r="295" ht="12.75" hidden="1">
      <c r="A295" t="s">
        <v>135</v>
      </c>
    </row>
    <row r="296" ht="12.75" hidden="1">
      <c r="A296" t="s">
        <v>29</v>
      </c>
    </row>
    <row r="297" spans="1:21" ht="12.75" hidden="1">
      <c r="A297" t="s">
        <v>35</v>
      </c>
      <c r="B297" t="s">
        <v>146</v>
      </c>
      <c r="C297" t="s">
        <v>133</v>
      </c>
      <c r="D297" s="30" t="s">
        <v>36</v>
      </c>
      <c r="F297" s="34" t="s">
        <v>36</v>
      </c>
      <c r="G297" s="21" t="s">
        <v>37</v>
      </c>
      <c r="H297" s="35"/>
      <c r="J297" s="34" t="s">
        <v>36</v>
      </c>
      <c r="K297" s="125" t="s">
        <v>37</v>
      </c>
      <c r="L297" s="34"/>
      <c r="M297" s="21"/>
      <c r="N297" s="35"/>
      <c r="P297" s="30"/>
      <c r="R297" s="116" t="s">
        <v>71</v>
      </c>
      <c r="S297" s="30"/>
      <c r="U297" s="30"/>
    </row>
    <row r="298" spans="1:21" ht="12.75" hidden="1">
      <c r="A298" t="s">
        <v>38</v>
      </c>
      <c r="D298" s="30" t="s">
        <v>39</v>
      </c>
      <c r="F298" s="34" t="s">
        <v>40</v>
      </c>
      <c r="G298" s="21" t="s">
        <v>40</v>
      </c>
      <c r="H298" s="35"/>
      <c r="J298" s="34" t="s">
        <v>40</v>
      </c>
      <c r="K298" s="125" t="s">
        <v>40</v>
      </c>
      <c r="L298" s="34"/>
      <c r="M298" s="21"/>
      <c r="N298" s="35"/>
      <c r="P298" s="30"/>
      <c r="R298" s="117" t="s">
        <v>39</v>
      </c>
      <c r="S298" s="30"/>
      <c r="U298" s="30"/>
    </row>
    <row r="299" spans="1:21" ht="12.75" hidden="1">
      <c r="A299" t="s">
        <v>79</v>
      </c>
      <c r="D299" s="30"/>
      <c r="F299" s="34" t="s">
        <v>77</v>
      </c>
      <c r="G299" s="21" t="s">
        <v>77</v>
      </c>
      <c r="H299" s="35"/>
      <c r="J299" s="34" t="s">
        <v>78</v>
      </c>
      <c r="K299" s="125" t="s">
        <v>78</v>
      </c>
      <c r="L299" s="34"/>
      <c r="M299" s="21"/>
      <c r="N299" s="35"/>
      <c r="P299" s="30"/>
      <c r="S299" s="30"/>
      <c r="U299" s="30"/>
    </row>
    <row r="300" spans="1:21" s="75" customFormat="1" ht="12.75" hidden="1">
      <c r="A300" s="57" t="s">
        <v>136</v>
      </c>
      <c r="B300" s="57"/>
      <c r="C300" s="57"/>
      <c r="D300" s="135">
        <v>0</v>
      </c>
      <c r="E300" s="59"/>
      <c r="F300" s="136">
        <v>0</v>
      </c>
      <c r="G300" s="137">
        <v>0</v>
      </c>
      <c r="H300" s="138">
        <f>G300-F300</f>
        <v>0</v>
      </c>
      <c r="I300" s="59"/>
      <c r="J300" s="60">
        <v>0</v>
      </c>
      <c r="K300" s="126">
        <v>0</v>
      </c>
      <c r="L300" s="136">
        <f>-J300</f>
        <v>0</v>
      </c>
      <c r="M300" s="137">
        <f>-K300</f>
        <v>0</v>
      </c>
      <c r="N300" s="138">
        <f>L300-M300</f>
        <v>0</v>
      </c>
      <c r="O300" s="59"/>
      <c r="P300" s="135">
        <f>H300+N300</f>
        <v>0</v>
      </c>
      <c r="Q300" s="64"/>
      <c r="R300" s="118">
        <v>0</v>
      </c>
      <c r="S300" s="135">
        <f>D300+R300</f>
        <v>0</v>
      </c>
      <c r="T300" s="57"/>
      <c r="U300" s="135">
        <f>S300-D300</f>
        <v>0</v>
      </c>
    </row>
    <row r="301" spans="1:21" s="72" customFormat="1" ht="12.75">
      <c r="A301" s="148"/>
      <c r="B301" s="25"/>
      <c r="C301" s="148"/>
      <c r="D301" s="149"/>
      <c r="E301" s="150"/>
      <c r="F301" s="151"/>
      <c r="G301" s="145"/>
      <c r="H301" s="152"/>
      <c r="I301" s="153"/>
      <c r="J301" s="151"/>
      <c r="K301" s="147"/>
      <c r="L301" s="151"/>
      <c r="M301" s="145"/>
      <c r="N301" s="152"/>
      <c r="O301" s="26"/>
      <c r="P301" s="149"/>
      <c r="Q301" s="39"/>
      <c r="R301" s="118"/>
      <c r="S301" s="149"/>
      <c r="T301" s="25"/>
      <c r="U301" s="149"/>
    </row>
    <row r="302" spans="1:21" ht="12.75">
      <c r="A302" s="70"/>
      <c r="B302" s="73" t="s">
        <v>156</v>
      </c>
      <c r="C302" s="85"/>
      <c r="D302" s="132">
        <f>SUM(D274,D300)</f>
        <v>25026851.00000023</v>
      </c>
      <c r="E302" s="23"/>
      <c r="F302" s="133">
        <f>SUM(F274,F300)</f>
        <v>28999349.782000028</v>
      </c>
      <c r="G302" s="110">
        <f>SUM(G274,G300)</f>
        <v>25454755.709999993</v>
      </c>
      <c r="H302" s="134">
        <f>SUM(H274,H300)</f>
        <v>-3544594.072000036</v>
      </c>
      <c r="I302" s="23"/>
      <c r="J302" s="110">
        <f>SUM(J274,J300)</f>
        <v>-25973894.986999996</v>
      </c>
      <c r="K302" s="128">
        <f>SUM(K274,K300)</f>
        <v>-22802407.469999995</v>
      </c>
      <c r="L302" s="133">
        <f>SUM(L274,L300)</f>
        <v>25973894.986999996</v>
      </c>
      <c r="M302" s="110">
        <f>SUM(M274,M300)</f>
        <v>22802407.469999995</v>
      </c>
      <c r="N302" s="134">
        <f>SUM(N274,N300)</f>
        <v>3171487.516999998</v>
      </c>
      <c r="O302" s="21"/>
      <c r="P302" s="132">
        <f>SUM(P274,P300)</f>
        <v>-373106.55500003794</v>
      </c>
      <c r="Q302" s="40">
        <f>SUM(Q274,Q300)</f>
        <v>0</v>
      </c>
      <c r="R302" s="120">
        <f>SUM(R274,R300)</f>
        <v>0</v>
      </c>
      <c r="S302" s="132">
        <f>SUM(S274,S300)</f>
        <v>25026851.00000023</v>
      </c>
      <c r="T302" s="70"/>
      <c r="U302" s="132">
        <f>SUM(U274,U300)</f>
        <v>0</v>
      </c>
    </row>
    <row r="303" spans="1:21" s="72" customFormat="1" ht="12.75">
      <c r="A303" s="148"/>
      <c r="B303" s="25"/>
      <c r="C303" s="148"/>
      <c r="D303" s="149"/>
      <c r="E303" s="150"/>
      <c r="F303" s="151"/>
      <c r="G303" s="145"/>
      <c r="H303" s="152"/>
      <c r="I303" s="153"/>
      <c r="J303" s="151"/>
      <c r="K303" s="147"/>
      <c r="L303" s="151"/>
      <c r="M303" s="145"/>
      <c r="N303" s="152"/>
      <c r="O303" s="26"/>
      <c r="P303" s="149"/>
      <c r="Q303" s="39"/>
      <c r="R303" s="118"/>
      <c r="S303" s="149"/>
      <c r="T303" s="25"/>
      <c r="U303" s="149"/>
    </row>
    <row r="304" spans="1:21" s="72" customFormat="1" ht="12.75">
      <c r="A304" s="148"/>
      <c r="B304" s="86" t="s">
        <v>157</v>
      </c>
      <c r="C304" s="148"/>
      <c r="D304" s="149"/>
      <c r="E304" s="150"/>
      <c r="F304" s="151"/>
      <c r="G304" s="145"/>
      <c r="H304" s="152"/>
      <c r="I304" s="153"/>
      <c r="J304" s="151"/>
      <c r="K304" s="147"/>
      <c r="L304" s="151"/>
      <c r="M304" s="145"/>
      <c r="N304" s="152"/>
      <c r="O304" s="26"/>
      <c r="P304" s="149"/>
      <c r="Q304" s="39"/>
      <c r="R304" s="118"/>
      <c r="S304" s="149"/>
      <c r="T304" s="25"/>
      <c r="U304" s="149"/>
    </row>
    <row r="305" ht="12.75" hidden="1">
      <c r="A305" t="s">
        <v>134</v>
      </c>
    </row>
    <row r="306" ht="12.75" hidden="1">
      <c r="A306" t="s">
        <v>148</v>
      </c>
    </row>
    <row r="307" ht="12.75" hidden="1">
      <c r="A307" t="s">
        <v>131</v>
      </c>
    </row>
    <row r="308" ht="12.75" hidden="1">
      <c r="A308" t="s">
        <v>88</v>
      </c>
    </row>
    <row r="309" spans="1:6" ht="12.75" hidden="1">
      <c r="A309" t="s">
        <v>102</v>
      </c>
      <c r="E309" s="67" t="s">
        <v>62</v>
      </c>
      <c r="F309" s="67" t="s">
        <v>67</v>
      </c>
    </row>
    <row r="310" spans="1:6" ht="12.75" hidden="1">
      <c r="A310" t="s">
        <v>103</v>
      </c>
      <c r="E310" s="67" t="s">
        <v>63</v>
      </c>
      <c r="F310" s="67" t="s">
        <v>110</v>
      </c>
    </row>
    <row r="311" spans="1:6" ht="12.75" hidden="1">
      <c r="A311" t="s">
        <v>144</v>
      </c>
      <c r="E311" s="67" t="s">
        <v>64</v>
      </c>
      <c r="F311" s="67" t="s">
        <v>53</v>
      </c>
    </row>
    <row r="312" spans="1:6" ht="12.75" hidden="1">
      <c r="A312" t="s">
        <v>100</v>
      </c>
      <c r="E312" s="68" t="s">
        <v>65</v>
      </c>
      <c r="F312" s="68" t="s">
        <v>132</v>
      </c>
    </row>
    <row r="313" spans="1:6" ht="12.75" hidden="1">
      <c r="A313" t="s">
        <v>89</v>
      </c>
      <c r="E313" s="68" t="s">
        <v>66</v>
      </c>
      <c r="F313" s="68" t="s">
        <v>68</v>
      </c>
    </row>
    <row r="314" ht="12.75" hidden="1">
      <c r="A314" t="s">
        <v>143</v>
      </c>
    </row>
    <row r="315" ht="12.75" hidden="1">
      <c r="A315" t="s">
        <v>140</v>
      </c>
    </row>
    <row r="316" spans="1:6" ht="12.75" hidden="1">
      <c r="A316" t="s">
        <v>96</v>
      </c>
      <c r="F316" s="79" t="s">
        <v>165</v>
      </c>
    </row>
    <row r="317" ht="12.75" hidden="1">
      <c r="A317" t="s">
        <v>97</v>
      </c>
    </row>
    <row r="318" spans="1:8" ht="12.75" hidden="1">
      <c r="A318" t="s">
        <v>92</v>
      </c>
      <c r="D318" s="14"/>
      <c r="E318" s="14"/>
      <c r="H318" s="15"/>
    </row>
    <row r="319" spans="1:8" ht="12.75" hidden="1">
      <c r="A319" t="s">
        <v>154</v>
      </c>
      <c r="D319" s="14"/>
      <c r="E319" s="14"/>
      <c r="H319" s="15"/>
    </row>
    <row r="320" spans="1:8" ht="12.75" hidden="1">
      <c r="A320" t="s">
        <v>72</v>
      </c>
      <c r="B320" s="49"/>
      <c r="C320" s="50"/>
      <c r="D320" s="14"/>
      <c r="E320" s="14"/>
      <c r="H320" s="15"/>
    </row>
    <row r="321" spans="1:8" ht="12.75" hidden="1">
      <c r="A321" t="s">
        <v>93</v>
      </c>
      <c r="H321" s="15"/>
    </row>
    <row r="322" ht="12.75" hidden="1">
      <c r="A322" t="s">
        <v>94</v>
      </c>
    </row>
    <row r="323" ht="12.75" hidden="1">
      <c r="A323" t="s">
        <v>145</v>
      </c>
    </row>
    <row r="324" ht="12.75" hidden="1">
      <c r="A324" t="s">
        <v>91</v>
      </c>
    </row>
    <row r="325" ht="12.75" hidden="1">
      <c r="A325" t="s">
        <v>147</v>
      </c>
    </row>
    <row r="326" ht="12.75" hidden="1">
      <c r="A326" t="s">
        <v>29</v>
      </c>
    </row>
    <row r="327" spans="1:21" ht="12.75" hidden="1">
      <c r="A327" t="s">
        <v>35</v>
      </c>
      <c r="B327" t="s">
        <v>146</v>
      </c>
      <c r="C327" t="s">
        <v>133</v>
      </c>
      <c r="D327" s="30" t="s">
        <v>36</v>
      </c>
      <c r="F327" s="34" t="s">
        <v>36</v>
      </c>
      <c r="G327" s="21" t="s">
        <v>37</v>
      </c>
      <c r="H327" s="35"/>
      <c r="J327" s="34" t="s">
        <v>36</v>
      </c>
      <c r="K327" s="125" t="s">
        <v>37</v>
      </c>
      <c r="L327" s="34"/>
      <c r="M327" s="21"/>
      <c r="N327" s="35"/>
      <c r="P327" s="30"/>
      <c r="R327" s="116" t="s">
        <v>71</v>
      </c>
      <c r="S327" s="30"/>
      <c r="U327" s="30"/>
    </row>
    <row r="328" spans="1:21" ht="12.75" hidden="1">
      <c r="A328" t="s">
        <v>38</v>
      </c>
      <c r="D328" s="30" t="s">
        <v>39</v>
      </c>
      <c r="F328" s="34" t="s">
        <v>40</v>
      </c>
      <c r="G328" s="21" t="s">
        <v>40</v>
      </c>
      <c r="H328" s="35"/>
      <c r="J328" s="34" t="s">
        <v>40</v>
      </c>
      <c r="K328" s="125" t="s">
        <v>40</v>
      </c>
      <c r="L328" s="34"/>
      <c r="M328" s="21"/>
      <c r="N328" s="35"/>
      <c r="P328" s="30"/>
      <c r="R328" s="117" t="s">
        <v>39</v>
      </c>
      <c r="S328" s="30"/>
      <c r="U328" s="30"/>
    </row>
    <row r="329" spans="1:21" ht="12.75" hidden="1">
      <c r="A329" t="s">
        <v>79</v>
      </c>
      <c r="D329" s="30"/>
      <c r="F329" s="34" t="s">
        <v>77</v>
      </c>
      <c r="G329" s="21" t="s">
        <v>77</v>
      </c>
      <c r="H329" s="35"/>
      <c r="J329" s="34" t="s">
        <v>78</v>
      </c>
      <c r="K329" s="125" t="s">
        <v>78</v>
      </c>
      <c r="L329" s="34"/>
      <c r="M329" s="21"/>
      <c r="N329" s="35"/>
      <c r="P329" s="30"/>
      <c r="S329" s="30"/>
      <c r="U329" s="30"/>
    </row>
    <row r="330" spans="1:21" s="75" customFormat="1" ht="12.75">
      <c r="A330" s="57" t="s">
        <v>169</v>
      </c>
      <c r="B330" s="57"/>
      <c r="C330" s="57"/>
      <c r="D330" s="58">
        <v>0</v>
      </c>
      <c r="E330" s="59"/>
      <c r="F330" s="60">
        <v>0</v>
      </c>
      <c r="G330" s="61">
        <v>0</v>
      </c>
      <c r="H330" s="62">
        <f>G330-F330</f>
        <v>0</v>
      </c>
      <c r="I330" s="59"/>
      <c r="J330" s="60">
        <v>0</v>
      </c>
      <c r="K330" s="126">
        <v>13979059.88</v>
      </c>
      <c r="L330" s="60">
        <f aca="true" t="shared" si="9" ref="L330:M333">-J330</f>
        <v>0</v>
      </c>
      <c r="M330" s="61">
        <f t="shared" si="9"/>
        <v>-13979059.88</v>
      </c>
      <c r="N330" s="62">
        <f>L330-M330</f>
        <v>13979059.88</v>
      </c>
      <c r="O330" s="59"/>
      <c r="P330" s="58">
        <f>H330+N330</f>
        <v>13979059.88</v>
      </c>
      <c r="Q330" s="64"/>
      <c r="R330" s="118">
        <v>0</v>
      </c>
      <c r="S330" s="58">
        <f>D330+R330</f>
        <v>0</v>
      </c>
      <c r="T330" s="57"/>
      <c r="U330" s="58">
        <f>S330-D330</f>
        <v>0</v>
      </c>
    </row>
    <row r="331" spans="1:21" s="75" customFormat="1" ht="12.75">
      <c r="A331" s="57" t="s">
        <v>169</v>
      </c>
      <c r="B331" s="57" t="s">
        <v>209</v>
      </c>
      <c r="C331" s="57" t="s">
        <v>210</v>
      </c>
      <c r="D331" s="58">
        <v>-13879952.000000002</v>
      </c>
      <c r="E331" s="59"/>
      <c r="F331" s="60">
        <v>0</v>
      </c>
      <c r="G331" s="61">
        <v>0</v>
      </c>
      <c r="H331" s="62">
        <f>G331-F331</f>
        <v>0</v>
      </c>
      <c r="I331" s="59"/>
      <c r="J331" s="60">
        <v>-2312400.0040000007</v>
      </c>
      <c r="K331" s="126">
        <v>-3903637</v>
      </c>
      <c r="L331" s="60">
        <f t="shared" si="9"/>
        <v>2312400.0040000007</v>
      </c>
      <c r="M331" s="61">
        <f t="shared" si="9"/>
        <v>3903637</v>
      </c>
      <c r="N331" s="62">
        <f>L331-M331</f>
        <v>-1591236.9959999993</v>
      </c>
      <c r="O331" s="59"/>
      <c r="P331" s="58">
        <f>H331+N331</f>
        <v>-1591236.9959999993</v>
      </c>
      <c r="Q331" s="64"/>
      <c r="R331" s="118">
        <v>0</v>
      </c>
      <c r="S331" s="58">
        <f>D331+R331</f>
        <v>-13879952.000000002</v>
      </c>
      <c r="T331" s="57"/>
      <c r="U331" s="58">
        <f>S331-D331</f>
        <v>0</v>
      </c>
    </row>
    <row r="332" spans="1:21" s="75" customFormat="1" ht="12.75">
      <c r="A332" s="57" t="s">
        <v>169</v>
      </c>
      <c r="B332" s="57" t="s">
        <v>211</v>
      </c>
      <c r="C332" s="57" t="s">
        <v>212</v>
      </c>
      <c r="D332" s="58">
        <v>-11301070.000000006</v>
      </c>
      <c r="E332" s="59"/>
      <c r="F332" s="60">
        <v>9418311.737999998</v>
      </c>
      <c r="G332" s="61">
        <v>0</v>
      </c>
      <c r="H332" s="62">
        <f>G332-F332</f>
        <v>-9418311.737999998</v>
      </c>
      <c r="I332" s="59"/>
      <c r="J332" s="60">
        <v>-11301070</v>
      </c>
      <c r="K332" s="126">
        <v>0</v>
      </c>
      <c r="L332" s="60">
        <f t="shared" si="9"/>
        <v>11301070</v>
      </c>
      <c r="M332" s="61">
        <f t="shared" si="9"/>
        <v>0</v>
      </c>
      <c r="N332" s="62">
        <f>L332-M332</f>
        <v>11301070</v>
      </c>
      <c r="O332" s="59"/>
      <c r="P332" s="58">
        <f>H332+N332</f>
        <v>1882758.262000002</v>
      </c>
      <c r="Q332" s="64"/>
      <c r="R332" s="118">
        <v>0</v>
      </c>
      <c r="S332" s="58">
        <f>D332+R332</f>
        <v>-11301070.000000006</v>
      </c>
      <c r="T332" s="57"/>
      <c r="U332" s="58">
        <f>S332-D332</f>
        <v>0</v>
      </c>
    </row>
    <row r="333" spans="1:21" s="75" customFormat="1" ht="12.75">
      <c r="A333" s="57" t="s">
        <v>136</v>
      </c>
      <c r="B333" s="57" t="s">
        <v>213</v>
      </c>
      <c r="C333" s="57" t="s">
        <v>214</v>
      </c>
      <c r="D333" s="58">
        <v>154172</v>
      </c>
      <c r="E333" s="59"/>
      <c r="F333" s="60">
        <v>77086</v>
      </c>
      <c r="G333" s="61">
        <v>94112.5</v>
      </c>
      <c r="H333" s="62">
        <f>G333-F333</f>
        <v>17026.5</v>
      </c>
      <c r="I333" s="59"/>
      <c r="J333" s="60">
        <v>0</v>
      </c>
      <c r="K333" s="126">
        <v>0</v>
      </c>
      <c r="L333" s="60">
        <f t="shared" si="9"/>
        <v>0</v>
      </c>
      <c r="M333" s="61">
        <f t="shared" si="9"/>
        <v>0</v>
      </c>
      <c r="N333" s="62">
        <f>L333-M333</f>
        <v>0</v>
      </c>
      <c r="O333" s="59"/>
      <c r="P333" s="58">
        <f>H333+N333</f>
        <v>17026.5</v>
      </c>
      <c r="Q333" s="64"/>
      <c r="R333" s="118">
        <v>0</v>
      </c>
      <c r="S333" s="58">
        <f>D333+R333</f>
        <v>154172</v>
      </c>
      <c r="T333" s="57"/>
      <c r="U333" s="58">
        <f>S333-D333</f>
        <v>0</v>
      </c>
    </row>
    <row r="334" spans="1:21" ht="12.75">
      <c r="A334" s="70"/>
      <c r="B334" s="73" t="s">
        <v>158</v>
      </c>
      <c r="C334" s="85"/>
      <c r="D334" s="132">
        <f>SUM(D329:D333)</f>
        <v>-25026850.000000007</v>
      </c>
      <c r="E334" s="23"/>
      <c r="F334" s="133">
        <f>SUM(F329:F333)</f>
        <v>9495397.737999998</v>
      </c>
      <c r="G334" s="110">
        <f>SUM(G329:G333)</f>
        <v>94112.5</v>
      </c>
      <c r="H334" s="134">
        <f>SUM(H329:H333)</f>
        <v>-9401285.237999998</v>
      </c>
      <c r="I334" s="23"/>
      <c r="J334" s="110">
        <f>SUM(J333:J333)</f>
        <v>0</v>
      </c>
      <c r="K334" s="128">
        <f>SUM(K329:K333)</f>
        <v>10075422.88</v>
      </c>
      <c r="L334" s="133">
        <f>SUM(L329:L333)</f>
        <v>13613470.004</v>
      </c>
      <c r="M334" s="110">
        <f>SUM(M329:M333)</f>
        <v>-10075422.88</v>
      </c>
      <c r="N334" s="134">
        <f>SUM(N329:N333)</f>
        <v>23688892.884000003</v>
      </c>
      <c r="O334" s="21"/>
      <c r="P334" s="132">
        <f>SUM(P329:P333)</f>
        <v>14287607.646000003</v>
      </c>
      <c r="Q334" s="40">
        <f>SUM(Q329:Q333)</f>
        <v>0</v>
      </c>
      <c r="R334" s="120">
        <f>SUM(R329:R333)</f>
        <v>0</v>
      </c>
      <c r="S334" s="132">
        <f>SUM(S329:S333)</f>
        <v>-25026850.000000007</v>
      </c>
      <c r="T334" s="70"/>
      <c r="U334" s="132">
        <f>SUM(U329:U333)</f>
        <v>0</v>
      </c>
    </row>
    <row r="335" spans="1:21" s="72" customFormat="1" ht="12.75">
      <c r="A335" s="144"/>
      <c r="C335" s="144"/>
      <c r="D335" s="145"/>
      <c r="E335" s="146"/>
      <c r="F335" s="145"/>
      <c r="G335" s="145"/>
      <c r="H335" s="145"/>
      <c r="I335" s="145"/>
      <c r="J335" s="145"/>
      <c r="K335" s="147"/>
      <c r="L335" s="145"/>
      <c r="M335" s="145"/>
      <c r="N335" s="145"/>
      <c r="O335" s="27"/>
      <c r="P335" s="145"/>
      <c r="Q335" s="74"/>
      <c r="R335" s="118"/>
      <c r="S335" s="145"/>
      <c r="U335" s="145"/>
    </row>
    <row r="336" spans="2:21" s="105" customFormat="1" ht="26.25" customHeight="1" thickBot="1">
      <c r="B336" s="107" t="s">
        <v>60</v>
      </c>
      <c r="C336" s="106"/>
      <c r="D336" s="104">
        <f>SUM(D302,D334)</f>
        <v>1.000000223517418</v>
      </c>
      <c r="E336" s="108"/>
      <c r="F336" s="104">
        <f>SUM(F302,F334)</f>
        <v>38494747.520000026</v>
      </c>
      <c r="G336" s="104">
        <f>SUM(G302,G334)</f>
        <v>25548868.209999993</v>
      </c>
      <c r="H336" s="104">
        <f>SUM(H302,H334)</f>
        <v>-12945879.310000034</v>
      </c>
      <c r="I336" s="108"/>
      <c r="J336" s="104">
        <f>SUM(J302,J334)</f>
        <v>-25973894.986999996</v>
      </c>
      <c r="K336" s="130">
        <f>SUM(K302,K334)</f>
        <v>-12726984.589999994</v>
      </c>
      <c r="L336" s="104">
        <f>SUM(L302,L334)</f>
        <v>39587364.991</v>
      </c>
      <c r="M336" s="104">
        <f>SUM(M302,M334)</f>
        <v>12726984.589999994</v>
      </c>
      <c r="N336" s="104">
        <f>SUM(N302,N334)</f>
        <v>26860380.401</v>
      </c>
      <c r="O336" s="109"/>
      <c r="P336" s="104">
        <f>H336+N336</f>
        <v>13914501.090999966</v>
      </c>
      <c r="Q336" s="154">
        <f>SUM(Q302,Q334)</f>
        <v>0</v>
      </c>
      <c r="R336" s="155">
        <f>SUM(R302,R334)</f>
        <v>0</v>
      </c>
      <c r="S336" s="104">
        <f>SUM(S302,S334)</f>
        <v>1.000000223517418</v>
      </c>
      <c r="U336" s="104">
        <f>SUM(U302,U334)</f>
        <v>0</v>
      </c>
    </row>
    <row r="337" spans="1:21" ht="13.5" thickTop="1">
      <c r="A337" s="70"/>
      <c r="B337" s="70"/>
      <c r="C337" s="70"/>
      <c r="D337" s="21"/>
      <c r="E337" s="21"/>
      <c r="F337" s="21"/>
      <c r="G337" s="21"/>
      <c r="H337" s="21"/>
      <c r="I337" s="21"/>
      <c r="J337" s="21"/>
      <c r="K337" s="125"/>
      <c r="L337" s="21"/>
      <c r="M337" s="21"/>
      <c r="N337" s="21"/>
      <c r="O337" s="21"/>
      <c r="P337" s="21"/>
      <c r="Q337" s="74"/>
      <c r="S337" s="21"/>
      <c r="T337" s="70"/>
      <c r="U337" s="21"/>
    </row>
    <row r="338" spans="4:18" ht="12.75">
      <c r="D338"/>
      <c r="E338"/>
      <c r="F338"/>
      <c r="G338"/>
      <c r="H338"/>
      <c r="I338"/>
      <c r="J338"/>
      <c r="L338"/>
      <c r="M338"/>
      <c r="N338"/>
      <c r="O338"/>
      <c r="P338"/>
      <c r="R338" s="122"/>
    </row>
  </sheetData>
  <sheetProtection/>
  <mergeCells count="3">
    <mergeCell ref="F27:H27"/>
    <mergeCell ref="L27:N27"/>
    <mergeCell ref="J27:K27"/>
  </mergeCells>
  <printOptions/>
  <pageMargins left="0.28" right="0.19" top="0.27" bottom="0.39" header="0.24" footer="0.16"/>
  <pageSetup fitToHeight="1" fitToWidth="1" horizontalDpi="600" verticalDpi="600" orientation="landscape" paperSize="8" scale="97"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38"/>
  <sheetViews>
    <sheetView showGridLines="0" zoomScalePageLayoutView="0" workbookViewId="0" topLeftCell="B49">
      <selection activeCell="C36" sqref="C36"/>
    </sheetView>
  </sheetViews>
  <sheetFormatPr defaultColWidth="9.140625" defaultRowHeight="12.75" outlineLevelRow="1"/>
  <cols>
    <col min="1" max="1" width="53.00390625" style="0" hidden="1" customWidth="1"/>
    <col min="2" max="2" width="6.8515625" style="0" customWidth="1"/>
    <col min="3" max="3" width="46.8515625" style="0" customWidth="1"/>
    <col min="4" max="4" width="12.7109375" style="13" customWidth="1"/>
    <col min="5" max="5" width="2.57421875" style="13" customWidth="1"/>
    <col min="6" max="6" width="15.00390625" style="13" customWidth="1"/>
    <col min="7" max="7" width="13.00390625" style="13" customWidth="1"/>
    <col min="8" max="8" width="14.28125" style="13" customWidth="1"/>
    <col min="9" max="9" width="3.421875" style="13" customWidth="1"/>
    <col min="10" max="10" width="11.28125" style="13" hidden="1" customWidth="1"/>
    <col min="11" max="11" width="11.57421875" style="123" hidden="1" customWidth="1"/>
    <col min="12" max="12" width="13.140625" style="13" customWidth="1"/>
    <col min="13" max="13" width="13.00390625" style="13" customWidth="1"/>
    <col min="14" max="14" width="13.28125" style="13" customWidth="1"/>
    <col min="15" max="15" width="2.7109375" style="13" customWidth="1"/>
    <col min="16" max="16" width="13.28125" style="13" bestFit="1" customWidth="1"/>
    <col min="17" max="17" width="4.00390625" style="39" customWidth="1"/>
    <col min="18" max="18" width="11.57421875" style="116" hidden="1" customWidth="1"/>
    <col min="19" max="19" width="12.7109375" style="0" bestFit="1" customWidth="1"/>
    <col min="20" max="20" width="2.00390625" style="0" customWidth="1"/>
    <col min="21" max="21" width="12.7109375" style="0" bestFit="1" customWidth="1"/>
    <col min="22" max="16384" width="9.140625" style="70" customWidth="1"/>
  </cols>
  <sheetData>
    <row r="1" ht="12.75" hidden="1">
      <c r="A1" t="s">
        <v>107</v>
      </c>
    </row>
    <row r="2" ht="12.75" hidden="1">
      <c r="A2" t="s">
        <v>126</v>
      </c>
    </row>
    <row r="3" spans="1:6" ht="12.75" hidden="1">
      <c r="A3" t="s">
        <v>88</v>
      </c>
      <c r="E3" s="479" t="s">
        <v>62</v>
      </c>
      <c r="F3" s="479" t="s">
        <v>67</v>
      </c>
    </row>
    <row r="4" spans="1:6" ht="12.75" hidden="1">
      <c r="A4" t="s">
        <v>102</v>
      </c>
      <c r="E4" s="479" t="s">
        <v>63</v>
      </c>
      <c r="F4" s="479" t="s">
        <v>110</v>
      </c>
    </row>
    <row r="5" spans="1:6" ht="12.75" hidden="1">
      <c r="A5" t="s">
        <v>103</v>
      </c>
      <c r="E5" s="479" t="s">
        <v>64</v>
      </c>
      <c r="F5" s="479" t="s">
        <v>105</v>
      </c>
    </row>
    <row r="6" spans="1:6" ht="12.75" hidden="1">
      <c r="A6" t="s">
        <v>99</v>
      </c>
      <c r="E6" s="479" t="s">
        <v>65</v>
      </c>
      <c r="F6" s="479" t="s">
        <v>111</v>
      </c>
    </row>
    <row r="7" spans="1:6" ht="12.75" hidden="1">
      <c r="A7" t="s">
        <v>100</v>
      </c>
      <c r="E7" s="479" t="s">
        <v>66</v>
      </c>
      <c r="F7" s="479" t="s">
        <v>68</v>
      </c>
    </row>
    <row r="8" ht="12.75" customHeight="1" hidden="1">
      <c r="A8" t="s">
        <v>89</v>
      </c>
    </row>
    <row r="9" spans="2:8" ht="12.75">
      <c r="B9" s="480"/>
      <c r="C9" s="5"/>
      <c r="D9" s="14"/>
      <c r="E9" s="14"/>
      <c r="F9" s="13" t="s">
        <v>23</v>
      </c>
      <c r="G9" s="13" t="s">
        <v>24</v>
      </c>
      <c r="H9" s="15" t="s">
        <v>44</v>
      </c>
    </row>
    <row r="10" spans="1:8" ht="12.75" hidden="1">
      <c r="A10" t="s">
        <v>95</v>
      </c>
      <c r="B10" s="49"/>
      <c r="C10" s="50"/>
      <c r="D10" s="14"/>
      <c r="E10" s="14"/>
      <c r="F10" s="13" t="s">
        <v>27</v>
      </c>
      <c r="G10" s="13" t="s">
        <v>28</v>
      </c>
      <c r="H10" s="15">
        <v>44</v>
      </c>
    </row>
    <row r="11" spans="1:8" ht="12.75" hidden="1">
      <c r="A11" t="s">
        <v>96</v>
      </c>
      <c r="F11" s="13" t="s">
        <v>27</v>
      </c>
      <c r="G11" s="13" t="s">
        <v>28</v>
      </c>
      <c r="H11" s="15">
        <v>44</v>
      </c>
    </row>
    <row r="12" spans="1:8" ht="12.75" hidden="1">
      <c r="A12" t="s">
        <v>97</v>
      </c>
      <c r="F12" s="13" t="s">
        <v>21</v>
      </c>
      <c r="G12" s="13" t="s">
        <v>22</v>
      </c>
      <c r="H12" s="15">
        <v>41</v>
      </c>
    </row>
    <row r="13" spans="1:8" ht="12.75" hidden="1">
      <c r="A13" t="s">
        <v>92</v>
      </c>
      <c r="F13" s="13" t="s">
        <v>41</v>
      </c>
      <c r="G13" s="13" t="s">
        <v>42</v>
      </c>
      <c r="H13" s="15">
        <v>42</v>
      </c>
    </row>
    <row r="14" spans="1:8" ht="12.75" hidden="1">
      <c r="A14" t="s">
        <v>112</v>
      </c>
      <c r="C14" s="11"/>
      <c r="D14" s="481"/>
      <c r="F14" s="13" t="s">
        <v>25</v>
      </c>
      <c r="G14" s="13" t="s">
        <v>26</v>
      </c>
      <c r="H14" s="15">
        <v>29</v>
      </c>
    </row>
    <row r="15" spans="1:8" ht="12.75" hidden="1">
      <c r="A15" t="s">
        <v>72</v>
      </c>
      <c r="F15" s="13" t="s">
        <v>54</v>
      </c>
      <c r="G15" s="13" t="s">
        <v>55</v>
      </c>
      <c r="H15" s="15">
        <v>35</v>
      </c>
    </row>
    <row r="16" spans="1:8" ht="12.75" hidden="1">
      <c r="A16" t="s">
        <v>93</v>
      </c>
      <c r="H16" s="15"/>
    </row>
    <row r="17" ht="12.75" hidden="1">
      <c r="A17" t="s">
        <v>94</v>
      </c>
    </row>
    <row r="18" ht="12.75" hidden="1">
      <c r="A18" t="s">
        <v>90</v>
      </c>
    </row>
    <row r="19" ht="12.75" hidden="1">
      <c r="A19" t="s">
        <v>91</v>
      </c>
    </row>
    <row r="20" ht="12.75" hidden="1">
      <c r="A20" t="s">
        <v>98</v>
      </c>
    </row>
    <row r="21" spans="1:19" ht="12.75" hidden="1">
      <c r="A21" t="s">
        <v>29</v>
      </c>
      <c r="S21" s="76"/>
    </row>
    <row r="22" spans="1:18" ht="12.75" hidden="1">
      <c r="A22" t="s">
        <v>168</v>
      </c>
      <c r="B22" s="1" t="s">
        <v>58</v>
      </c>
      <c r="D22" s="17" t="s">
        <v>59</v>
      </c>
      <c r="F22" s="10">
        <f>IF(J22="&lt;periodfr&gt;","",DATE(LEFT(J22-1,4),4,1))</f>
      </c>
      <c r="G22" s="16" t="s">
        <v>50</v>
      </c>
      <c r="H22" s="9">
        <f ca="1">IF(R22="&lt;period&gt;","",DATE(LEFT(R22,4)-IF(MONTH(TODAY())&gt;4,1,0),IF(RIGHT(R22,2)="13",4,RIGHT(R22,2)+4),1)-1)</f>
      </c>
      <c r="J22" s="13" t="s">
        <v>51</v>
      </c>
      <c r="N22" s="77" t="s">
        <v>51</v>
      </c>
      <c r="O22" s="17"/>
      <c r="P22" s="77" t="s">
        <v>52</v>
      </c>
      <c r="R22" s="116" t="s">
        <v>52</v>
      </c>
    </row>
    <row r="23" spans="1:18" ht="12.75">
      <c r="A23" t="s">
        <v>31</v>
      </c>
      <c r="B23" s="1" t="s">
        <v>58</v>
      </c>
      <c r="D23" s="17" t="s">
        <v>59</v>
      </c>
      <c r="F23" s="10">
        <f>IF(J23="&lt;periodfr&gt;","",DATE(LEFT(J23-1,4),4,1))</f>
        <v>41365</v>
      </c>
      <c r="G23" s="16" t="s">
        <v>50</v>
      </c>
      <c r="H23" s="9">
        <f ca="1">IF(R23="&lt;period&gt;","",DATE(LEFT(R23,4)-IF(MONTH(TODAY())&gt;4,1,0),IF(RIGHT(R23,2)="13",4,RIGHT(R23,2)+4),1)-1)</f>
        <v>41455</v>
      </c>
      <c r="J23" s="13">
        <v>201400</v>
      </c>
      <c r="N23" s="77">
        <v>201400</v>
      </c>
      <c r="O23" s="17"/>
      <c r="P23" s="77">
        <v>201403</v>
      </c>
      <c r="R23" s="116">
        <v>201403</v>
      </c>
    </row>
    <row r="24" ht="12.75">
      <c r="B24" s="1"/>
    </row>
    <row r="25" ht="12.75">
      <c r="B25" s="1" t="s">
        <v>49</v>
      </c>
    </row>
    <row r="26" spans="1:2" ht="12.75">
      <c r="A26" t="s">
        <v>30</v>
      </c>
      <c r="B26" s="6"/>
    </row>
    <row r="27" spans="4:21" ht="12.75">
      <c r="D27" s="28"/>
      <c r="F27" s="567" t="s">
        <v>45</v>
      </c>
      <c r="G27" s="568"/>
      <c r="H27" s="569"/>
      <c r="J27" s="567" t="s">
        <v>46</v>
      </c>
      <c r="K27" s="568"/>
      <c r="L27" s="567" t="s">
        <v>46</v>
      </c>
      <c r="M27" s="568"/>
      <c r="N27" s="569"/>
      <c r="P27" s="38" t="s">
        <v>47</v>
      </c>
      <c r="S27" s="28"/>
      <c r="U27" s="28"/>
    </row>
    <row r="28" spans="1:21" ht="25.5">
      <c r="A28" s="3"/>
      <c r="B28" s="12" t="s">
        <v>85</v>
      </c>
      <c r="C28" s="3"/>
      <c r="D28" s="29" t="s">
        <v>32</v>
      </c>
      <c r="E28" s="18"/>
      <c r="F28" s="32" t="s">
        <v>33</v>
      </c>
      <c r="G28" s="19" t="s">
        <v>34</v>
      </c>
      <c r="H28" s="33" t="s">
        <v>48</v>
      </c>
      <c r="I28" s="20"/>
      <c r="J28" s="32" t="s">
        <v>33</v>
      </c>
      <c r="K28" s="124" t="s">
        <v>34</v>
      </c>
      <c r="L28" s="32" t="s">
        <v>33</v>
      </c>
      <c r="M28" s="19" t="s">
        <v>46</v>
      </c>
      <c r="N28" s="33" t="s">
        <v>48</v>
      </c>
      <c r="P28" s="29" t="s">
        <v>48</v>
      </c>
      <c r="S28" s="29" t="s">
        <v>61</v>
      </c>
      <c r="U28" s="29" t="s">
        <v>86</v>
      </c>
    </row>
    <row r="29" spans="1:21" s="72" customFormat="1" ht="12.75">
      <c r="A29" s="148"/>
      <c r="B29" s="25"/>
      <c r="C29" s="148"/>
      <c r="D29" s="149"/>
      <c r="E29" s="150"/>
      <c r="F29" s="151"/>
      <c r="G29" s="145"/>
      <c r="H29" s="152"/>
      <c r="I29" s="153"/>
      <c r="J29" s="151"/>
      <c r="K29" s="147"/>
      <c r="L29" s="151"/>
      <c r="M29" s="145"/>
      <c r="N29" s="152"/>
      <c r="O29" s="26"/>
      <c r="P29" s="149"/>
      <c r="Q29" s="39"/>
      <c r="R29" s="118"/>
      <c r="S29" s="149"/>
      <c r="T29" s="25"/>
      <c r="U29" s="149"/>
    </row>
    <row r="30" spans="1:21" s="72" customFormat="1" ht="12.75">
      <c r="A30" s="148"/>
      <c r="B30" s="25"/>
      <c r="C30" s="148"/>
      <c r="D30" s="149"/>
      <c r="E30" s="150"/>
      <c r="F30" s="151"/>
      <c r="G30" s="145"/>
      <c r="H30" s="152"/>
      <c r="I30" s="153"/>
      <c r="J30" s="151"/>
      <c r="K30" s="147"/>
      <c r="L30" s="151"/>
      <c r="M30" s="145"/>
      <c r="N30" s="152"/>
      <c r="O30" s="26"/>
      <c r="P30" s="149"/>
      <c r="Q30" s="39"/>
      <c r="R30" s="118"/>
      <c r="S30" s="149"/>
      <c r="T30" s="25"/>
      <c r="U30" s="149"/>
    </row>
    <row r="31" spans="1:21" ht="12.75" hidden="1">
      <c r="A31" t="s">
        <v>35</v>
      </c>
      <c r="B31" t="s">
        <v>11</v>
      </c>
      <c r="C31" t="s">
        <v>127</v>
      </c>
      <c r="D31" s="30" t="s">
        <v>36</v>
      </c>
      <c r="F31" s="34" t="s">
        <v>36</v>
      </c>
      <c r="G31" s="21" t="s">
        <v>37</v>
      </c>
      <c r="H31" s="35"/>
      <c r="J31" s="34" t="s">
        <v>36</v>
      </c>
      <c r="K31" s="125" t="s">
        <v>37</v>
      </c>
      <c r="L31" s="34"/>
      <c r="M31" s="21"/>
      <c r="N31" s="35"/>
      <c r="P31" s="30"/>
      <c r="R31" s="116" t="s">
        <v>71</v>
      </c>
      <c r="S31" s="30"/>
      <c r="U31" s="30"/>
    </row>
    <row r="32" spans="1:21" ht="12.75" hidden="1">
      <c r="A32" t="s">
        <v>38</v>
      </c>
      <c r="D32" s="30" t="s">
        <v>39</v>
      </c>
      <c r="F32" s="34" t="s">
        <v>40</v>
      </c>
      <c r="G32" s="21" t="s">
        <v>40</v>
      </c>
      <c r="H32" s="35"/>
      <c r="J32" s="34" t="s">
        <v>40</v>
      </c>
      <c r="K32" s="125" t="s">
        <v>40</v>
      </c>
      <c r="L32" s="34"/>
      <c r="M32" s="21"/>
      <c r="N32" s="35"/>
      <c r="P32" s="30"/>
      <c r="R32" s="117" t="s">
        <v>39</v>
      </c>
      <c r="S32" s="30"/>
      <c r="U32" s="30"/>
    </row>
    <row r="33" spans="1:21" ht="12.75" hidden="1">
      <c r="A33" t="s">
        <v>79</v>
      </c>
      <c r="D33" s="30"/>
      <c r="F33" s="34" t="s">
        <v>77</v>
      </c>
      <c r="G33" s="21" t="s">
        <v>77</v>
      </c>
      <c r="H33" s="35"/>
      <c r="J33" s="34" t="s">
        <v>78</v>
      </c>
      <c r="K33" s="125" t="s">
        <v>78</v>
      </c>
      <c r="L33" s="34"/>
      <c r="M33" s="21"/>
      <c r="N33" s="35"/>
      <c r="P33" s="30"/>
      <c r="S33" s="30"/>
      <c r="U33" s="30"/>
    </row>
    <row r="34" spans="1:21" ht="12.75" hidden="1">
      <c r="A34" t="s">
        <v>73</v>
      </c>
      <c r="D34" s="30"/>
      <c r="F34" s="34"/>
      <c r="G34" s="21"/>
      <c r="H34" s="35"/>
      <c r="J34" s="34"/>
      <c r="K34" s="125"/>
      <c r="L34" s="34"/>
      <c r="M34" s="21"/>
      <c r="N34" s="35"/>
      <c r="P34" s="30"/>
      <c r="S34" s="30"/>
      <c r="U34" s="30"/>
    </row>
    <row r="35" spans="1:21" s="72" customFormat="1" ht="12.75" outlineLevel="1">
      <c r="A35" s="25" t="s">
        <v>169</v>
      </c>
      <c r="B35" s="25" t="s">
        <v>173</v>
      </c>
      <c r="C35" s="25" t="s">
        <v>174</v>
      </c>
      <c r="D35" s="31">
        <v>959101.9999999984</v>
      </c>
      <c r="E35" s="26"/>
      <c r="F35" s="36">
        <v>782525.5979999994</v>
      </c>
      <c r="G35" s="27">
        <v>782671.43</v>
      </c>
      <c r="H35" s="37">
        <f>G35-F35</f>
        <v>145.83200000063516</v>
      </c>
      <c r="I35" s="26"/>
      <c r="J35" s="36">
        <v>-553446.7130000001</v>
      </c>
      <c r="K35" s="126">
        <v>-620152.39</v>
      </c>
      <c r="L35" s="36">
        <f aca="true" t="shared" si="0" ref="L35:M37">-J35</f>
        <v>553446.7130000001</v>
      </c>
      <c r="M35" s="27">
        <f t="shared" si="0"/>
        <v>620152.39</v>
      </c>
      <c r="N35" s="37">
        <f>L35-M35</f>
        <v>-66705.67699999991</v>
      </c>
      <c r="O35" s="26"/>
      <c r="P35" s="31">
        <f>H35+N35</f>
        <v>-66559.84499999927</v>
      </c>
      <c r="Q35" s="39"/>
      <c r="R35" s="118">
        <v>0</v>
      </c>
      <c r="S35" s="31">
        <f>D35+R35</f>
        <v>959101.9999999984</v>
      </c>
      <c r="T35" s="25"/>
      <c r="U35" s="31">
        <f>S35-D35</f>
        <v>0</v>
      </c>
    </row>
    <row r="36" spans="1:21" s="72" customFormat="1" ht="12.75" outlineLevel="1">
      <c r="A36" s="25" t="s">
        <v>169</v>
      </c>
      <c r="B36" s="25" t="s">
        <v>175</v>
      </c>
      <c r="C36" s="25" t="s">
        <v>176</v>
      </c>
      <c r="D36" s="31">
        <v>3242533.9999999944</v>
      </c>
      <c r="E36" s="26"/>
      <c r="F36" s="36">
        <v>1263658.7620000008</v>
      </c>
      <c r="G36" s="27">
        <v>1298177.82</v>
      </c>
      <c r="H36" s="37">
        <f>G36-F36</f>
        <v>34519.05799999926</v>
      </c>
      <c r="I36" s="26"/>
      <c r="J36" s="36">
        <v>-446356</v>
      </c>
      <c r="K36" s="126">
        <v>-224224.25</v>
      </c>
      <c r="L36" s="36">
        <f t="shared" si="0"/>
        <v>446356</v>
      </c>
      <c r="M36" s="27">
        <f t="shared" si="0"/>
        <v>224224.25</v>
      </c>
      <c r="N36" s="37">
        <f>L36-M36</f>
        <v>222131.75</v>
      </c>
      <c r="O36" s="26"/>
      <c r="P36" s="31">
        <f>H36+N36</f>
        <v>256650.80799999926</v>
      </c>
      <c r="Q36" s="39"/>
      <c r="R36" s="118">
        <v>0</v>
      </c>
      <c r="S36" s="31">
        <f>D36+R36</f>
        <v>3242533.9999999944</v>
      </c>
      <c r="T36" s="25"/>
      <c r="U36" s="31">
        <f>S36-D36</f>
        <v>0</v>
      </c>
    </row>
    <row r="37" spans="1:21" s="72" customFormat="1" ht="12.75" outlineLevel="1">
      <c r="A37" s="25" t="s">
        <v>169</v>
      </c>
      <c r="B37" s="25" t="s">
        <v>177</v>
      </c>
      <c r="C37" s="25" t="s">
        <v>178</v>
      </c>
      <c r="D37" s="31">
        <v>-4445972</v>
      </c>
      <c r="E37" s="26"/>
      <c r="F37" s="36">
        <v>1021936.5309999994</v>
      </c>
      <c r="G37" s="27">
        <v>1350741.98</v>
      </c>
      <c r="H37" s="37">
        <f>G37-F37</f>
        <v>328805.4490000006</v>
      </c>
      <c r="I37" s="26"/>
      <c r="J37" s="36">
        <v>-3368930.3569999994</v>
      </c>
      <c r="K37" s="126">
        <v>-3533428.9</v>
      </c>
      <c r="L37" s="36">
        <f t="shared" si="0"/>
        <v>3368930.3569999994</v>
      </c>
      <c r="M37" s="27">
        <f t="shared" si="0"/>
        <v>3533428.9</v>
      </c>
      <c r="N37" s="37">
        <f>L37-M37</f>
        <v>-164498.54300000053</v>
      </c>
      <c r="O37" s="26"/>
      <c r="P37" s="31">
        <f>H37+N37</f>
        <v>164306.90600000008</v>
      </c>
      <c r="Q37" s="39"/>
      <c r="R37" s="118">
        <v>0</v>
      </c>
      <c r="S37" s="31">
        <f>D37+R37</f>
        <v>-4445972</v>
      </c>
      <c r="T37" s="25"/>
      <c r="U37" s="31">
        <f>S37-D37</f>
        <v>0</v>
      </c>
    </row>
    <row r="38" spans="1:21" s="71" customFormat="1" ht="25.5" customHeight="1">
      <c r="A38" s="12" t="s">
        <v>170</v>
      </c>
      <c r="B38" s="12"/>
      <c r="C38" s="12" t="s">
        <v>198</v>
      </c>
      <c r="D38" s="41">
        <f>SUBTOTAL(9,D35:D37)</f>
        <v>-244336.00000000745</v>
      </c>
      <c r="E38" s="42"/>
      <c r="F38" s="43">
        <f>SUBTOTAL(9,F35:F37)</f>
        <v>3068120.891</v>
      </c>
      <c r="G38" s="44">
        <f>SUBTOTAL(9,G35:G37)</f>
        <v>3431591.23</v>
      </c>
      <c r="H38" s="45">
        <f>SUBTOTAL(9,H35:H37)</f>
        <v>363470.3390000005</v>
      </c>
      <c r="I38" s="42"/>
      <c r="J38" s="43"/>
      <c r="K38" s="127"/>
      <c r="L38" s="43">
        <f>SUBTOTAL(9,L35:L37)</f>
        <v>4368733.069999999</v>
      </c>
      <c r="M38" s="44">
        <f>SUBTOTAL(9,M35:M37)</f>
        <v>4377805.54</v>
      </c>
      <c r="N38" s="45">
        <f>SUBTOTAL(9,N35:N37)</f>
        <v>-9072.470000000438</v>
      </c>
      <c r="O38" s="42"/>
      <c r="P38" s="41">
        <f>SUBTOTAL(9,P35:P37)</f>
        <v>354397.86900000006</v>
      </c>
      <c r="Q38" s="113">
        <f>SUBTOTAL(9,Q35:Q37)</f>
        <v>0</v>
      </c>
      <c r="R38" s="119"/>
      <c r="S38" s="41">
        <f>SUBTOTAL(9,S35:S37)</f>
        <v>-244336.00000000745</v>
      </c>
      <c r="T38" s="12"/>
      <c r="U38" s="41">
        <f>SUBTOTAL(9,U35:U37)</f>
        <v>0</v>
      </c>
    </row>
    <row r="39" spans="1:21" s="72" customFormat="1" ht="12.75" outlineLevel="1">
      <c r="A39" s="25" t="s">
        <v>169</v>
      </c>
      <c r="B39" s="25" t="s">
        <v>171</v>
      </c>
      <c r="C39" s="25" t="s">
        <v>172</v>
      </c>
      <c r="D39" s="31">
        <v>1350339</v>
      </c>
      <c r="E39" s="26"/>
      <c r="F39" s="36">
        <v>461764.12899999984</v>
      </c>
      <c r="G39" s="27">
        <v>533831.4</v>
      </c>
      <c r="H39" s="37">
        <f>G39-F39</f>
        <v>72067.27100000018</v>
      </c>
      <c r="I39" s="26"/>
      <c r="J39" s="36">
        <v>-45164.28500000001</v>
      </c>
      <c r="K39" s="126">
        <v>-96179.51</v>
      </c>
      <c r="L39" s="36">
        <f aca="true" t="shared" si="1" ref="L39:M43">-J39</f>
        <v>45164.28500000001</v>
      </c>
      <c r="M39" s="27">
        <f t="shared" si="1"/>
        <v>96179.51</v>
      </c>
      <c r="N39" s="37">
        <f>L39-M39</f>
        <v>-51015.224999999984</v>
      </c>
      <c r="O39" s="26"/>
      <c r="P39" s="31">
        <f>H39+N39</f>
        <v>21052.0460000002</v>
      </c>
      <c r="Q39" s="39"/>
      <c r="R39" s="118">
        <v>0</v>
      </c>
      <c r="S39" s="31">
        <f>D39+R39</f>
        <v>1350339</v>
      </c>
      <c r="T39" s="25"/>
      <c r="U39" s="31">
        <f>S39-D39</f>
        <v>0</v>
      </c>
    </row>
    <row r="40" spans="1:21" s="72" customFormat="1" ht="12.75" outlineLevel="1">
      <c r="A40" s="25" t="s">
        <v>169</v>
      </c>
      <c r="B40" s="25" t="s">
        <v>179</v>
      </c>
      <c r="C40" s="25" t="s">
        <v>180</v>
      </c>
      <c r="D40" s="31">
        <v>2492183.0000000205</v>
      </c>
      <c r="E40" s="26"/>
      <c r="F40" s="36">
        <v>1042351.8879999998</v>
      </c>
      <c r="G40" s="27">
        <v>1156054.23</v>
      </c>
      <c r="H40" s="37">
        <f>G40-F40</f>
        <v>113702.34200000018</v>
      </c>
      <c r="I40" s="26"/>
      <c r="J40" s="36">
        <v>-399064.0010000002</v>
      </c>
      <c r="K40" s="126">
        <v>-537917.87</v>
      </c>
      <c r="L40" s="36">
        <f t="shared" si="1"/>
        <v>399064.0010000002</v>
      </c>
      <c r="M40" s="27">
        <f t="shared" si="1"/>
        <v>537917.87</v>
      </c>
      <c r="N40" s="37">
        <f>L40-M40</f>
        <v>-138853.86899999977</v>
      </c>
      <c r="O40" s="26"/>
      <c r="P40" s="31">
        <f>H40+N40</f>
        <v>-25151.526999999594</v>
      </c>
      <c r="Q40" s="39"/>
      <c r="R40" s="118">
        <v>0</v>
      </c>
      <c r="S40" s="31">
        <f>D40+R40</f>
        <v>2492183.0000000205</v>
      </c>
      <c r="T40" s="25"/>
      <c r="U40" s="31">
        <f>S40-D40</f>
        <v>0</v>
      </c>
    </row>
    <row r="41" spans="1:21" s="72" customFormat="1" ht="12.75" outlineLevel="1">
      <c r="A41" s="25" t="s">
        <v>169</v>
      </c>
      <c r="B41" s="25" t="s">
        <v>181</v>
      </c>
      <c r="C41" s="25" t="s">
        <v>182</v>
      </c>
      <c r="D41" s="31">
        <v>5966517.999999998</v>
      </c>
      <c r="E41" s="26"/>
      <c r="F41" s="36">
        <v>2163874.6</v>
      </c>
      <c r="G41" s="27">
        <v>2053032.77</v>
      </c>
      <c r="H41" s="37">
        <f>G41-F41</f>
        <v>-110841.83000000007</v>
      </c>
      <c r="I41" s="26"/>
      <c r="J41" s="36">
        <v>-537015.0049999999</v>
      </c>
      <c r="K41" s="126">
        <v>-506328.27</v>
      </c>
      <c r="L41" s="36">
        <f t="shared" si="1"/>
        <v>537015.0049999999</v>
      </c>
      <c r="M41" s="27">
        <f t="shared" si="1"/>
        <v>506328.27</v>
      </c>
      <c r="N41" s="37">
        <f>L41-M41</f>
        <v>30686.73499999987</v>
      </c>
      <c r="O41" s="26"/>
      <c r="P41" s="31">
        <f>H41+N41</f>
        <v>-80155.0950000002</v>
      </c>
      <c r="Q41" s="39"/>
      <c r="R41" s="118">
        <v>0</v>
      </c>
      <c r="S41" s="31">
        <f>D41+R41</f>
        <v>5966517.999999998</v>
      </c>
      <c r="T41" s="25"/>
      <c r="U41" s="31">
        <f>S41-D41</f>
        <v>0</v>
      </c>
    </row>
    <row r="42" spans="1:21" s="72" customFormat="1" ht="12.75" outlineLevel="1">
      <c r="A42" s="25" t="s">
        <v>169</v>
      </c>
      <c r="B42" s="25" t="s">
        <v>183</v>
      </c>
      <c r="C42" s="25" t="s">
        <v>184</v>
      </c>
      <c r="D42" s="31">
        <v>-998449.9999998782</v>
      </c>
      <c r="E42" s="26"/>
      <c r="F42" s="36">
        <v>10152111.629000014</v>
      </c>
      <c r="G42" s="27">
        <v>9853746.539999962</v>
      </c>
      <c r="H42" s="37">
        <f>G42-F42</f>
        <v>-298365.08900005184</v>
      </c>
      <c r="I42" s="26"/>
      <c r="J42" s="36">
        <v>-9307133.913000006</v>
      </c>
      <c r="K42" s="126">
        <v>-9822031.059999997</v>
      </c>
      <c r="L42" s="36">
        <f t="shared" si="1"/>
        <v>9307133.913000006</v>
      </c>
      <c r="M42" s="27">
        <f t="shared" si="1"/>
        <v>9822031.059999997</v>
      </c>
      <c r="N42" s="37">
        <f>L42-M42</f>
        <v>-514897.14699999057</v>
      </c>
      <c r="O42" s="26"/>
      <c r="P42" s="31">
        <f>H42+N42</f>
        <v>-813262.2360000424</v>
      </c>
      <c r="Q42" s="39"/>
      <c r="R42" s="118">
        <v>0</v>
      </c>
      <c r="S42" s="31">
        <f>D42+R42</f>
        <v>-998449.9999998782</v>
      </c>
      <c r="T42" s="25"/>
      <c r="U42" s="31">
        <f>S42-D42</f>
        <v>0</v>
      </c>
    </row>
    <row r="43" spans="1:21" s="72" customFormat="1" ht="12.75" outlineLevel="1">
      <c r="A43" s="25" t="s">
        <v>169</v>
      </c>
      <c r="B43" s="25" t="s">
        <v>292</v>
      </c>
      <c r="C43" s="25" t="s">
        <v>277</v>
      </c>
      <c r="D43" s="31">
        <v>0</v>
      </c>
      <c r="E43" s="26"/>
      <c r="F43" s="36">
        <v>0.002</v>
      </c>
      <c r="G43" s="27">
        <v>0</v>
      </c>
      <c r="H43" s="37">
        <f>G43-F43</f>
        <v>-0.002</v>
      </c>
      <c r="I43" s="26"/>
      <c r="J43" s="36">
        <v>0</v>
      </c>
      <c r="K43" s="126">
        <v>0</v>
      </c>
      <c r="L43" s="36">
        <f t="shared" si="1"/>
        <v>0</v>
      </c>
      <c r="M43" s="27">
        <f t="shared" si="1"/>
        <v>0</v>
      </c>
      <c r="N43" s="37">
        <f>L43-M43</f>
        <v>0</v>
      </c>
      <c r="O43" s="26"/>
      <c r="P43" s="31">
        <f>H43+N43</f>
        <v>-0.002</v>
      </c>
      <c r="Q43" s="39"/>
      <c r="R43" s="118">
        <v>0</v>
      </c>
      <c r="S43" s="31">
        <f>D43+R43</f>
        <v>0</v>
      </c>
      <c r="T43" s="25"/>
      <c r="U43" s="31">
        <f>S43-D43</f>
        <v>0</v>
      </c>
    </row>
    <row r="44" spans="1:21" s="71" customFormat="1" ht="25.5" customHeight="1">
      <c r="A44" s="12" t="s">
        <v>170</v>
      </c>
      <c r="B44" s="12"/>
      <c r="C44" s="12" t="s">
        <v>199</v>
      </c>
      <c r="D44" s="41">
        <f>SUBTOTAL(9,D39:D43)</f>
        <v>8810590.00000014</v>
      </c>
      <c r="E44" s="42"/>
      <c r="F44" s="43">
        <f>SUBTOTAL(9,F39:F43)</f>
        <v>13820102.248000015</v>
      </c>
      <c r="G44" s="44">
        <f>SUBTOTAL(9,G39:G43)</f>
        <v>13596664.939999962</v>
      </c>
      <c r="H44" s="45">
        <f>SUBTOTAL(9,H39:H43)</f>
        <v>-223437.30800005156</v>
      </c>
      <c r="I44" s="42"/>
      <c r="J44" s="43"/>
      <c r="K44" s="127"/>
      <c r="L44" s="43">
        <f>SUBTOTAL(9,L39:L43)</f>
        <v>10288377.204000007</v>
      </c>
      <c r="M44" s="44">
        <f>SUBTOTAL(9,M39:M43)</f>
        <v>10962456.709999997</v>
      </c>
      <c r="N44" s="45">
        <f>SUBTOTAL(9,N39:N43)</f>
        <v>-674079.5059999905</v>
      </c>
      <c r="O44" s="42"/>
      <c r="P44" s="41">
        <f>SUBTOTAL(9,P39:P43)</f>
        <v>-897516.814000042</v>
      </c>
      <c r="Q44" s="113">
        <f>SUBTOTAL(9,Q39:Q43)</f>
        <v>0</v>
      </c>
      <c r="R44" s="119"/>
      <c r="S44" s="41">
        <f>SUBTOTAL(9,S39:S43)</f>
        <v>8810590.00000014</v>
      </c>
      <c r="T44" s="12"/>
      <c r="U44" s="41">
        <f>SUBTOTAL(9,U39:U43)</f>
        <v>0</v>
      </c>
    </row>
    <row r="45" spans="1:21" s="72" customFormat="1" ht="12.75" outlineLevel="1">
      <c r="A45" s="25" t="s">
        <v>169</v>
      </c>
      <c r="B45" s="25" t="s">
        <v>185</v>
      </c>
      <c r="C45" s="25" t="s">
        <v>186</v>
      </c>
      <c r="D45" s="31">
        <v>956226</v>
      </c>
      <c r="E45" s="26"/>
      <c r="F45" s="36">
        <v>82019.748</v>
      </c>
      <c r="G45" s="27">
        <v>42631.81</v>
      </c>
      <c r="H45" s="37">
        <f aca="true" t="shared" si="2" ref="H45:H50">G45-F45</f>
        <v>-39387.93800000001</v>
      </c>
      <c r="I45" s="26"/>
      <c r="J45" s="36">
        <v>0</v>
      </c>
      <c r="K45" s="126">
        <v>0</v>
      </c>
      <c r="L45" s="36">
        <f aca="true" t="shared" si="3" ref="L45:M50">-J45</f>
        <v>0</v>
      </c>
      <c r="M45" s="27">
        <f t="shared" si="3"/>
        <v>0</v>
      </c>
      <c r="N45" s="37">
        <f aca="true" t="shared" si="4" ref="N45:N50">L45-M45</f>
        <v>0</v>
      </c>
      <c r="O45" s="26"/>
      <c r="P45" s="31">
        <f aca="true" t="shared" si="5" ref="P45:P50">H45+N45</f>
        <v>-39387.93800000001</v>
      </c>
      <c r="Q45" s="39"/>
      <c r="R45" s="118">
        <v>0</v>
      </c>
      <c r="S45" s="31">
        <f aca="true" t="shared" si="6" ref="S45:S50">D45+R45</f>
        <v>956226</v>
      </c>
      <c r="T45" s="25"/>
      <c r="U45" s="31">
        <f aca="true" t="shared" si="7" ref="U45:U50">S45-D45</f>
        <v>0</v>
      </c>
    </row>
    <row r="46" spans="1:21" s="72" customFormat="1" ht="12.75" outlineLevel="1">
      <c r="A46" s="25" t="s">
        <v>169</v>
      </c>
      <c r="B46" s="25" t="s">
        <v>187</v>
      </c>
      <c r="C46" s="25" t="s">
        <v>188</v>
      </c>
      <c r="D46" s="31">
        <v>3868051</v>
      </c>
      <c r="E46" s="26"/>
      <c r="F46" s="36">
        <v>903883.4729999998</v>
      </c>
      <c r="G46" s="27">
        <v>873516.56</v>
      </c>
      <c r="H46" s="37">
        <f t="shared" si="2"/>
        <v>-30366.91299999971</v>
      </c>
      <c r="I46" s="26"/>
      <c r="J46" s="36">
        <v>-21663.25</v>
      </c>
      <c r="K46" s="126">
        <v>-16124.02</v>
      </c>
      <c r="L46" s="36">
        <f t="shared" si="3"/>
        <v>21663.25</v>
      </c>
      <c r="M46" s="27">
        <f t="shared" si="3"/>
        <v>16124.02</v>
      </c>
      <c r="N46" s="37">
        <f t="shared" si="4"/>
        <v>5539.23</v>
      </c>
      <c r="O46" s="26"/>
      <c r="P46" s="31">
        <f t="shared" si="5"/>
        <v>-24827.68299999971</v>
      </c>
      <c r="Q46" s="39"/>
      <c r="R46" s="118">
        <v>0</v>
      </c>
      <c r="S46" s="31">
        <f t="shared" si="6"/>
        <v>3868051</v>
      </c>
      <c r="T46" s="25"/>
      <c r="U46" s="31">
        <f t="shared" si="7"/>
        <v>0</v>
      </c>
    </row>
    <row r="47" spans="1:21" s="72" customFormat="1" ht="12.75" outlineLevel="1">
      <c r="A47" s="25" t="s">
        <v>169</v>
      </c>
      <c r="B47" s="25" t="s">
        <v>189</v>
      </c>
      <c r="C47" s="25" t="s">
        <v>190</v>
      </c>
      <c r="D47" s="31">
        <v>2829386.9999999907</v>
      </c>
      <c r="E47" s="26"/>
      <c r="F47" s="36">
        <v>1057165.7440000006</v>
      </c>
      <c r="G47" s="27">
        <v>1100704.78</v>
      </c>
      <c r="H47" s="37">
        <f t="shared" si="2"/>
        <v>43539.03599999938</v>
      </c>
      <c r="I47" s="26"/>
      <c r="J47" s="36">
        <v>-344996.24600000004</v>
      </c>
      <c r="K47" s="126">
        <v>-424152.52</v>
      </c>
      <c r="L47" s="36">
        <f t="shared" si="3"/>
        <v>344996.24600000004</v>
      </c>
      <c r="M47" s="27">
        <f t="shared" si="3"/>
        <v>424152.52</v>
      </c>
      <c r="N47" s="37">
        <f t="shared" si="4"/>
        <v>-79156.27399999998</v>
      </c>
      <c r="O47" s="26"/>
      <c r="P47" s="31">
        <f t="shared" si="5"/>
        <v>-35617.238000000594</v>
      </c>
      <c r="Q47" s="39"/>
      <c r="R47" s="118">
        <v>0</v>
      </c>
      <c r="S47" s="31">
        <f t="shared" si="6"/>
        <v>2829386.9999999907</v>
      </c>
      <c r="T47" s="25"/>
      <c r="U47" s="31">
        <f t="shared" si="7"/>
        <v>0</v>
      </c>
    </row>
    <row r="48" spans="1:21" s="72" customFormat="1" ht="12.75" outlineLevel="1">
      <c r="A48" s="25" t="s">
        <v>169</v>
      </c>
      <c r="B48" s="25" t="s">
        <v>191</v>
      </c>
      <c r="C48" s="25" t="s">
        <v>192</v>
      </c>
      <c r="D48" s="31">
        <v>2027170</v>
      </c>
      <c r="E48" s="26"/>
      <c r="F48" s="36">
        <v>545215.25</v>
      </c>
      <c r="G48" s="27">
        <v>567305.81</v>
      </c>
      <c r="H48" s="37">
        <f t="shared" si="2"/>
        <v>22090.560000000056</v>
      </c>
      <c r="I48" s="26"/>
      <c r="J48" s="36">
        <v>-113169.74799999998</v>
      </c>
      <c r="K48" s="126">
        <v>-123456.31</v>
      </c>
      <c r="L48" s="36">
        <f t="shared" si="3"/>
        <v>113169.74799999998</v>
      </c>
      <c r="M48" s="27">
        <f t="shared" si="3"/>
        <v>123456.31</v>
      </c>
      <c r="N48" s="37">
        <f t="shared" si="4"/>
        <v>-10286.56200000002</v>
      </c>
      <c r="O48" s="26"/>
      <c r="P48" s="31">
        <f t="shared" si="5"/>
        <v>11803.998000000036</v>
      </c>
      <c r="Q48" s="39"/>
      <c r="R48" s="118">
        <v>0</v>
      </c>
      <c r="S48" s="31">
        <f t="shared" si="6"/>
        <v>2027170</v>
      </c>
      <c r="T48" s="25"/>
      <c r="U48" s="31">
        <f t="shared" si="7"/>
        <v>0</v>
      </c>
    </row>
    <row r="49" spans="1:21" s="72" customFormat="1" ht="12.75" outlineLevel="1">
      <c r="A49" s="25" t="s">
        <v>169</v>
      </c>
      <c r="B49" s="25" t="s">
        <v>193</v>
      </c>
      <c r="C49" s="25" t="s">
        <v>194</v>
      </c>
      <c r="D49" s="31">
        <v>1487194.000000012</v>
      </c>
      <c r="E49" s="26"/>
      <c r="F49" s="36">
        <v>579920.2499999992</v>
      </c>
      <c r="G49" s="27">
        <v>640308.74</v>
      </c>
      <c r="H49" s="37">
        <f t="shared" si="2"/>
        <v>60388.490000000806</v>
      </c>
      <c r="I49" s="26"/>
      <c r="J49" s="36">
        <v>-208686.50299999997</v>
      </c>
      <c r="K49" s="126">
        <v>-207263.74</v>
      </c>
      <c r="L49" s="36">
        <f t="shared" si="3"/>
        <v>208686.50299999997</v>
      </c>
      <c r="M49" s="27">
        <f t="shared" si="3"/>
        <v>207263.74</v>
      </c>
      <c r="N49" s="37">
        <f t="shared" si="4"/>
        <v>1422.7629999999772</v>
      </c>
      <c r="O49" s="26"/>
      <c r="P49" s="31">
        <f t="shared" si="5"/>
        <v>61811.25300000078</v>
      </c>
      <c r="Q49" s="39"/>
      <c r="R49" s="118">
        <v>0</v>
      </c>
      <c r="S49" s="31">
        <f t="shared" si="6"/>
        <v>1487194.000000012</v>
      </c>
      <c r="T49" s="25"/>
      <c r="U49" s="31">
        <f t="shared" si="7"/>
        <v>0</v>
      </c>
    </row>
    <row r="50" spans="1:21" s="72" customFormat="1" ht="12.75" outlineLevel="1">
      <c r="A50" s="25" t="s">
        <v>169</v>
      </c>
      <c r="B50" s="25" t="s">
        <v>195</v>
      </c>
      <c r="C50" s="25" t="s">
        <v>196</v>
      </c>
      <c r="D50" s="31">
        <v>2539192</v>
      </c>
      <c r="E50" s="26"/>
      <c r="F50" s="36">
        <v>658131.0110000004</v>
      </c>
      <c r="G50" s="27">
        <v>744074.59</v>
      </c>
      <c r="H50" s="37">
        <f t="shared" si="2"/>
        <v>85943.57899999956</v>
      </c>
      <c r="I50" s="26"/>
      <c r="J50" s="36">
        <v>-24747.25</v>
      </c>
      <c r="K50" s="126">
        <v>-118284.5</v>
      </c>
      <c r="L50" s="36">
        <f t="shared" si="3"/>
        <v>24747.25</v>
      </c>
      <c r="M50" s="27">
        <f t="shared" si="3"/>
        <v>118284.5</v>
      </c>
      <c r="N50" s="37">
        <f t="shared" si="4"/>
        <v>-93537.25</v>
      </c>
      <c r="O50" s="26"/>
      <c r="P50" s="31">
        <f t="shared" si="5"/>
        <v>-7593.671000000439</v>
      </c>
      <c r="Q50" s="39"/>
      <c r="R50" s="118">
        <v>0</v>
      </c>
      <c r="S50" s="31">
        <f t="shared" si="6"/>
        <v>2539192</v>
      </c>
      <c r="T50" s="25"/>
      <c r="U50" s="31">
        <f t="shared" si="7"/>
        <v>0</v>
      </c>
    </row>
    <row r="51" spans="1:21" s="71" customFormat="1" ht="25.5" customHeight="1">
      <c r="A51" s="12" t="s">
        <v>170</v>
      </c>
      <c r="B51" s="12"/>
      <c r="C51" s="12" t="s">
        <v>200</v>
      </c>
      <c r="D51" s="41">
        <f>SUBTOTAL(9,D45:D50)</f>
        <v>13707220.000000004</v>
      </c>
      <c r="E51" s="42"/>
      <c r="F51" s="43">
        <f>SUBTOTAL(9,F45:F50)</f>
        <v>3826335.476</v>
      </c>
      <c r="G51" s="44">
        <f>SUBTOTAL(9,G45:G50)</f>
        <v>3968542.29</v>
      </c>
      <c r="H51" s="45">
        <f>SUBTOTAL(9,H45:H50)</f>
        <v>142206.81400000007</v>
      </c>
      <c r="I51" s="42"/>
      <c r="J51" s="43"/>
      <c r="K51" s="127"/>
      <c r="L51" s="43">
        <f>SUBTOTAL(9,L45:L50)</f>
        <v>713262.997</v>
      </c>
      <c r="M51" s="44">
        <f>SUBTOTAL(9,M45:M50)</f>
        <v>889281.0900000001</v>
      </c>
      <c r="N51" s="45">
        <f>SUBTOTAL(9,N45:N50)</f>
        <v>-176018.09300000002</v>
      </c>
      <c r="O51" s="42"/>
      <c r="P51" s="41">
        <f>SUBTOTAL(9,P45:P50)</f>
        <v>-33811.27899999994</v>
      </c>
      <c r="Q51" s="113">
        <f>SUBTOTAL(9,Q45:Q50)</f>
        <v>0</v>
      </c>
      <c r="R51" s="119"/>
      <c r="S51" s="41">
        <f>SUBTOTAL(9,S45:S50)</f>
        <v>13707220.000000004</v>
      </c>
      <c r="T51" s="12"/>
      <c r="U51" s="41">
        <f>SUBTOTAL(9,U45:U50)</f>
        <v>0</v>
      </c>
    </row>
    <row r="52" spans="1:21" s="72" customFormat="1" ht="12.75" hidden="1">
      <c r="A52" s="25" t="s">
        <v>56</v>
      </c>
      <c r="B52" s="25">
        <v>0</v>
      </c>
      <c r="C52" s="25">
        <v>0</v>
      </c>
      <c r="D52" s="31">
        <v>0</v>
      </c>
      <c r="E52" s="26"/>
      <c r="F52" s="36">
        <v>0</v>
      </c>
      <c r="G52" s="27">
        <v>0</v>
      </c>
      <c r="H52" s="37">
        <f>G52-F52</f>
        <v>0</v>
      </c>
      <c r="I52" s="26"/>
      <c r="J52" s="36">
        <v>0</v>
      </c>
      <c r="K52" s="126">
        <v>0</v>
      </c>
      <c r="L52" s="36">
        <f>-J52</f>
        <v>0</v>
      </c>
      <c r="M52" s="27">
        <f>-K52</f>
        <v>0</v>
      </c>
      <c r="N52" s="37">
        <f>L52-M52</f>
        <v>0</v>
      </c>
      <c r="O52" s="26"/>
      <c r="P52" s="31">
        <f>H52+N52</f>
        <v>0</v>
      </c>
      <c r="Q52" s="39"/>
      <c r="R52" s="118">
        <v>0</v>
      </c>
      <c r="S52" s="31">
        <f>D52+R52</f>
        <v>0</v>
      </c>
      <c r="T52" s="25"/>
      <c r="U52" s="31">
        <f>S52-D52</f>
        <v>0</v>
      </c>
    </row>
    <row r="53" spans="1:21" s="71" customFormat="1" ht="25.5" customHeight="1" hidden="1">
      <c r="A53" s="12" t="s">
        <v>76</v>
      </c>
      <c r="B53" s="12"/>
      <c r="C53" s="12" t="s">
        <v>74</v>
      </c>
      <c r="D53" s="41" t="s">
        <v>75</v>
      </c>
      <c r="E53" s="42"/>
      <c r="F53" s="43" t="s">
        <v>75</v>
      </c>
      <c r="G53" s="44" t="s">
        <v>75</v>
      </c>
      <c r="H53" s="45" t="s">
        <v>75</v>
      </c>
      <c r="I53" s="42"/>
      <c r="J53" s="43"/>
      <c r="K53" s="127"/>
      <c r="L53" s="43" t="s">
        <v>75</v>
      </c>
      <c r="M53" s="44" t="s">
        <v>75</v>
      </c>
      <c r="N53" s="45" t="s">
        <v>75</v>
      </c>
      <c r="O53" s="42"/>
      <c r="P53" s="41" t="s">
        <v>75</v>
      </c>
      <c r="Q53" s="113" t="s">
        <v>75</v>
      </c>
      <c r="R53" s="119"/>
      <c r="S53" s="41" t="s">
        <v>75</v>
      </c>
      <c r="T53" s="12"/>
      <c r="U53" s="41" t="s">
        <v>75</v>
      </c>
    </row>
    <row r="54" spans="1:21" ht="12.75">
      <c r="A54" s="3"/>
      <c r="C54" s="3"/>
      <c r="D54" s="29"/>
      <c r="E54" s="18"/>
      <c r="F54" s="32"/>
      <c r="G54" s="19"/>
      <c r="H54" s="33"/>
      <c r="I54" s="20"/>
      <c r="J54" s="32"/>
      <c r="K54" s="124"/>
      <c r="L54" s="32"/>
      <c r="M54" s="19"/>
      <c r="N54" s="33"/>
      <c r="P54" s="29"/>
      <c r="S54" s="29"/>
      <c r="U54" s="29"/>
    </row>
    <row r="55" spans="1:21" ht="12.75">
      <c r="A55" s="70"/>
      <c r="B55" s="73" t="s">
        <v>70</v>
      </c>
      <c r="C55" s="85"/>
      <c r="D55" s="132">
        <f>SUM(D32:D52)/2</f>
        <v>22273474.000000134</v>
      </c>
      <c r="E55" s="23"/>
      <c r="F55" s="133">
        <f>SUM(F33:F52)/2</f>
        <v>20714558.615000017</v>
      </c>
      <c r="G55" s="110">
        <f>SUM(G33:G52)/2</f>
        <v>20996798.459999967</v>
      </c>
      <c r="H55" s="134">
        <f>SUM(H33:H52)/2</f>
        <v>282239.84499994904</v>
      </c>
      <c r="I55" s="23"/>
      <c r="J55" s="110">
        <f>SUM(J33:J52)</f>
        <v>-15370373.271000005</v>
      </c>
      <c r="K55" s="128">
        <f>SUM(K33:K52)</f>
        <v>-16229543.339999996</v>
      </c>
      <c r="L55" s="133">
        <f>-J55</f>
        <v>15370373.271000005</v>
      </c>
      <c r="M55" s="110">
        <f>-K55</f>
        <v>16229543.339999996</v>
      </c>
      <c r="N55" s="134">
        <f>L55-M55</f>
        <v>-859170.0689999908</v>
      </c>
      <c r="O55" s="21"/>
      <c r="P55" s="132">
        <f>H55+N55</f>
        <v>-576930.2240000418</v>
      </c>
      <c r="Q55" s="40"/>
      <c r="R55" s="120">
        <f>SUM(R34:R52)</f>
        <v>0</v>
      </c>
      <c r="S55" s="132">
        <f>D55+R55</f>
        <v>22273474.000000134</v>
      </c>
      <c r="T55" s="70"/>
      <c r="U55" s="132">
        <f>S55-D55</f>
        <v>0</v>
      </c>
    </row>
    <row r="56" ht="12.75" hidden="1">
      <c r="A56" t="s">
        <v>108</v>
      </c>
    </row>
    <row r="57" ht="12.75" hidden="1">
      <c r="A57" t="s">
        <v>88</v>
      </c>
    </row>
    <row r="58" spans="1:8" ht="12.75" hidden="1">
      <c r="A58" t="s">
        <v>102</v>
      </c>
      <c r="H58" s="15"/>
    </row>
    <row r="59" spans="1:8" ht="12.75" hidden="1">
      <c r="A59" t="s">
        <v>103</v>
      </c>
      <c r="H59" s="15"/>
    </row>
    <row r="60" spans="1:8" ht="12.75" hidden="1">
      <c r="A60" t="s">
        <v>89</v>
      </c>
      <c r="H60" s="15"/>
    </row>
    <row r="61" spans="1:8" ht="12.75" hidden="1">
      <c r="A61" t="s">
        <v>95</v>
      </c>
      <c r="H61" s="15"/>
    </row>
    <row r="62" spans="1:8" ht="12.75" hidden="1">
      <c r="A62" t="s">
        <v>96</v>
      </c>
      <c r="H62" s="15"/>
    </row>
    <row r="63" spans="1:8" ht="12.75" hidden="1">
      <c r="A63" t="s">
        <v>97</v>
      </c>
      <c r="H63" s="15"/>
    </row>
    <row r="64" spans="1:8" ht="12.75" hidden="1">
      <c r="A64" t="s">
        <v>92</v>
      </c>
      <c r="D64"/>
      <c r="E64" s="14"/>
      <c r="H64" s="15"/>
    </row>
    <row r="65" spans="1:5" ht="12.75" hidden="1">
      <c r="A65" t="s">
        <v>72</v>
      </c>
      <c r="E65" s="14"/>
    </row>
    <row r="66" spans="1:5" ht="12.75" hidden="1">
      <c r="A66" t="s">
        <v>113</v>
      </c>
      <c r="D66"/>
      <c r="E66" s="14"/>
    </row>
    <row r="67" spans="1:5" ht="12.75" hidden="1">
      <c r="A67" t="s">
        <v>93</v>
      </c>
      <c r="C67" s="11"/>
      <c r="D67"/>
      <c r="E67" s="14"/>
    </row>
    <row r="68" spans="1:5" ht="12.75" hidden="1">
      <c r="A68" t="s">
        <v>114</v>
      </c>
      <c r="D68" s="14"/>
      <c r="E68" s="14"/>
    </row>
    <row r="69" spans="1:5" ht="12.75" hidden="1">
      <c r="A69" t="s">
        <v>101</v>
      </c>
      <c r="D69" s="14"/>
      <c r="E69" s="14"/>
    </row>
    <row r="70" ht="12.75" hidden="1">
      <c r="A70" t="s">
        <v>29</v>
      </c>
    </row>
    <row r="71" spans="1:21" s="72" customFormat="1" ht="12.75">
      <c r="A71" s="148"/>
      <c r="B71" s="25"/>
      <c r="C71" s="148"/>
      <c r="D71" s="149"/>
      <c r="E71" s="150"/>
      <c r="F71" s="151"/>
      <c r="G71" s="145"/>
      <c r="H71" s="152"/>
      <c r="I71" s="153"/>
      <c r="J71" s="151"/>
      <c r="K71" s="147"/>
      <c r="L71" s="151"/>
      <c r="M71" s="145"/>
      <c r="N71" s="152"/>
      <c r="O71" s="26"/>
      <c r="P71" s="149"/>
      <c r="Q71" s="39"/>
      <c r="R71" s="118"/>
      <c r="S71" s="149"/>
      <c r="T71" s="25"/>
      <c r="U71" s="149"/>
    </row>
    <row r="72" spans="1:21" s="72" customFormat="1" ht="12.75">
      <c r="A72" s="148"/>
      <c r="B72" s="25"/>
      <c r="C72" s="148"/>
      <c r="D72" s="149"/>
      <c r="E72" s="150"/>
      <c r="F72" s="151"/>
      <c r="G72" s="145"/>
      <c r="H72" s="152"/>
      <c r="I72" s="153"/>
      <c r="J72" s="151"/>
      <c r="K72" s="147"/>
      <c r="L72" s="151"/>
      <c r="M72" s="145"/>
      <c r="N72" s="152"/>
      <c r="O72" s="26"/>
      <c r="P72" s="149"/>
      <c r="Q72" s="39"/>
      <c r="R72" s="118"/>
      <c r="S72" s="149"/>
      <c r="T72" s="25"/>
      <c r="U72" s="149"/>
    </row>
    <row r="73" spans="1:21" s="72" customFormat="1" ht="12.75" hidden="1">
      <c r="A73" s="148" t="s">
        <v>35</v>
      </c>
      <c r="B73" s="25"/>
      <c r="C73" s="148"/>
      <c r="D73" s="149" t="s">
        <v>36</v>
      </c>
      <c r="E73" s="150"/>
      <c r="F73" s="151" t="s">
        <v>36</v>
      </c>
      <c r="G73" s="145" t="s">
        <v>37</v>
      </c>
      <c r="H73" s="152"/>
      <c r="I73" s="153"/>
      <c r="J73" s="151" t="s">
        <v>36</v>
      </c>
      <c r="K73" s="147" t="s">
        <v>37</v>
      </c>
      <c r="L73" s="151"/>
      <c r="M73" s="145"/>
      <c r="N73" s="152"/>
      <c r="O73" s="26"/>
      <c r="P73" s="149"/>
      <c r="Q73" s="39"/>
      <c r="R73" s="118" t="s">
        <v>71</v>
      </c>
      <c r="S73" s="149"/>
      <c r="T73" s="25"/>
      <c r="U73" s="149"/>
    </row>
    <row r="74" spans="1:21" s="72" customFormat="1" ht="25.5" hidden="1">
      <c r="A74" s="148" t="s">
        <v>38</v>
      </c>
      <c r="B74" s="25"/>
      <c r="C74" s="148"/>
      <c r="D74" s="149" t="s">
        <v>39</v>
      </c>
      <c r="E74" s="150"/>
      <c r="F74" s="151" t="s">
        <v>40</v>
      </c>
      <c r="G74" s="145" t="s">
        <v>40</v>
      </c>
      <c r="H74" s="152"/>
      <c r="I74" s="153"/>
      <c r="J74" s="151" t="s">
        <v>40</v>
      </c>
      <c r="K74" s="147" t="s">
        <v>40</v>
      </c>
      <c r="L74" s="151"/>
      <c r="M74" s="145"/>
      <c r="N74" s="152"/>
      <c r="O74" s="26"/>
      <c r="P74" s="149"/>
      <c r="Q74" s="39"/>
      <c r="R74" s="118" t="s">
        <v>39</v>
      </c>
      <c r="S74" s="149"/>
      <c r="T74" s="25"/>
      <c r="U74" s="149"/>
    </row>
    <row r="75" spans="1:21" s="72" customFormat="1" ht="12.75" hidden="1">
      <c r="A75" s="148" t="s">
        <v>79</v>
      </c>
      <c r="B75" s="25"/>
      <c r="C75" s="148"/>
      <c r="D75" s="149"/>
      <c r="E75" s="150"/>
      <c r="F75" s="151" t="s">
        <v>77</v>
      </c>
      <c r="G75" s="145" t="s">
        <v>77</v>
      </c>
      <c r="H75" s="152"/>
      <c r="I75" s="153"/>
      <c r="J75" s="151" t="s">
        <v>78</v>
      </c>
      <c r="K75" s="147" t="s">
        <v>78</v>
      </c>
      <c r="L75" s="151"/>
      <c r="M75" s="145"/>
      <c r="N75" s="152"/>
      <c r="O75" s="26"/>
      <c r="P75" s="149"/>
      <c r="Q75" s="39"/>
      <c r="R75" s="118"/>
      <c r="S75" s="149"/>
      <c r="T75" s="25"/>
      <c r="U75" s="149"/>
    </row>
    <row r="76" spans="1:21" s="72" customFormat="1" ht="12.75">
      <c r="A76" s="148"/>
      <c r="B76" s="25"/>
      <c r="C76" s="148"/>
      <c r="D76" s="149"/>
      <c r="E76" s="150"/>
      <c r="F76" s="151"/>
      <c r="G76" s="145"/>
      <c r="H76" s="152"/>
      <c r="I76" s="153"/>
      <c r="J76" s="151"/>
      <c r="K76" s="147"/>
      <c r="L76" s="151"/>
      <c r="M76" s="145"/>
      <c r="N76" s="152"/>
      <c r="O76" s="26"/>
      <c r="P76" s="149"/>
      <c r="Q76" s="39"/>
      <c r="R76" s="118"/>
      <c r="S76" s="149"/>
      <c r="T76" s="25"/>
      <c r="U76" s="149"/>
    </row>
    <row r="77" spans="1:21" ht="12.75">
      <c r="A77" s="70" t="s">
        <v>69</v>
      </c>
      <c r="B77" s="73" t="s">
        <v>57</v>
      </c>
      <c r="C77" s="85"/>
      <c r="D77" s="132">
        <v>-1183823.9999999541</v>
      </c>
      <c r="E77" s="23"/>
      <c r="F77" s="133">
        <v>4086768.063000008</v>
      </c>
      <c r="G77" s="110">
        <v>539506.8400000005</v>
      </c>
      <c r="H77" s="134">
        <f>G77-F77</f>
        <v>-3547261.2230000077</v>
      </c>
      <c r="I77" s="23"/>
      <c r="J77" s="110">
        <v>-4382725.005000004</v>
      </c>
      <c r="K77" s="128">
        <v>0</v>
      </c>
      <c r="L77" s="133">
        <f>-J77</f>
        <v>4382725.005000004</v>
      </c>
      <c r="M77" s="110">
        <f>-K77</f>
        <v>0</v>
      </c>
      <c r="N77" s="134">
        <f>L77-M77</f>
        <v>4382725.005000004</v>
      </c>
      <c r="O77" s="21"/>
      <c r="P77" s="132">
        <f>H77+N77</f>
        <v>835463.7819999959</v>
      </c>
      <c r="Q77" s="40"/>
      <c r="R77" s="120">
        <v>0</v>
      </c>
      <c r="S77" s="132">
        <f>D77+R77</f>
        <v>-1183823.9999999541</v>
      </c>
      <c r="T77" s="70"/>
      <c r="U77" s="132">
        <f>S77-D77</f>
        <v>0</v>
      </c>
    </row>
    <row r="78" spans="1:21" s="72" customFormat="1" ht="12.75">
      <c r="A78" s="148"/>
      <c r="B78" s="25"/>
      <c r="C78" s="148"/>
      <c r="D78" s="149"/>
      <c r="E78" s="150"/>
      <c r="F78" s="151"/>
      <c r="G78" s="145"/>
      <c r="H78" s="152"/>
      <c r="I78" s="153"/>
      <c r="J78" s="151"/>
      <c r="K78" s="147"/>
      <c r="L78" s="151"/>
      <c r="M78" s="145"/>
      <c r="N78" s="152"/>
      <c r="O78" s="26"/>
      <c r="P78" s="149"/>
      <c r="Q78" s="39"/>
      <c r="R78" s="118"/>
      <c r="S78" s="149"/>
      <c r="T78" s="25"/>
      <c r="U78" s="149"/>
    </row>
    <row r="79" spans="1:21" s="72" customFormat="1" ht="12.75">
      <c r="A79" s="148"/>
      <c r="B79" s="1" t="s">
        <v>150</v>
      </c>
      <c r="C79" s="148"/>
      <c r="D79" s="149"/>
      <c r="E79" s="150"/>
      <c r="F79" s="151"/>
      <c r="G79" s="145"/>
      <c r="H79" s="152"/>
      <c r="I79" s="153"/>
      <c r="J79" s="151"/>
      <c r="K79" s="147"/>
      <c r="L79" s="151"/>
      <c r="M79" s="145"/>
      <c r="N79" s="152"/>
      <c r="O79" s="26"/>
      <c r="P79" s="149"/>
      <c r="Q79" s="39"/>
      <c r="R79" s="118"/>
      <c r="S79" s="149"/>
      <c r="T79" s="25"/>
      <c r="U79" s="149"/>
    </row>
    <row r="80" ht="12.75" hidden="1">
      <c r="A80" t="s">
        <v>109</v>
      </c>
    </row>
    <row r="81" ht="12.75" hidden="1">
      <c r="A81" t="s">
        <v>128</v>
      </c>
    </row>
    <row r="82" ht="12.75" hidden="1">
      <c r="A82" t="s">
        <v>88</v>
      </c>
    </row>
    <row r="83" spans="1:6" ht="12.75" hidden="1">
      <c r="A83" t="s">
        <v>102</v>
      </c>
      <c r="E83" s="482"/>
      <c r="F83" s="482"/>
    </row>
    <row r="84" spans="1:6" ht="12.75" hidden="1">
      <c r="A84" t="s">
        <v>103</v>
      </c>
      <c r="E84" s="482"/>
      <c r="F84" s="482"/>
    </row>
    <row r="85" spans="1:6" ht="12.75" hidden="1">
      <c r="A85" t="s">
        <v>99</v>
      </c>
      <c r="E85" s="482"/>
      <c r="F85" s="482"/>
    </row>
    <row r="86" spans="1:6" ht="12.75" hidden="1">
      <c r="A86" t="s">
        <v>100</v>
      </c>
      <c r="E86" s="483"/>
      <c r="F86" s="483"/>
    </row>
    <row r="87" spans="1:6" ht="12.75" hidden="1">
      <c r="A87" t="s">
        <v>89</v>
      </c>
      <c r="E87" s="483"/>
      <c r="F87" s="483"/>
    </row>
    <row r="88" ht="12.75" hidden="1">
      <c r="A88" t="s">
        <v>84</v>
      </c>
    </row>
    <row r="89" ht="12.75" hidden="1">
      <c r="A89" t="s">
        <v>87</v>
      </c>
    </row>
    <row r="90" spans="1:6" ht="12.75" hidden="1">
      <c r="A90" t="s">
        <v>96</v>
      </c>
      <c r="F90" s="46" t="s">
        <v>130</v>
      </c>
    </row>
    <row r="91" ht="12.75" hidden="1">
      <c r="A91" t="s">
        <v>97</v>
      </c>
    </row>
    <row r="92" spans="1:8" ht="12.75" hidden="1">
      <c r="A92" t="s">
        <v>92</v>
      </c>
      <c r="D92" s="14"/>
      <c r="E92" s="14"/>
      <c r="H92" s="15"/>
    </row>
    <row r="93" spans="1:8" ht="12.75" hidden="1">
      <c r="A93" t="s">
        <v>129</v>
      </c>
      <c r="D93" s="14"/>
      <c r="E93" s="14"/>
      <c r="H93" s="15"/>
    </row>
    <row r="94" spans="1:8" ht="12.75" hidden="1">
      <c r="A94" t="s">
        <v>72</v>
      </c>
      <c r="B94" s="49"/>
      <c r="C94" s="50"/>
      <c r="D94" s="14"/>
      <c r="E94" s="14"/>
      <c r="H94" s="15"/>
    </row>
    <row r="95" spans="1:8" ht="12.75" hidden="1">
      <c r="A95" t="s">
        <v>93</v>
      </c>
      <c r="H95" s="15"/>
    </row>
    <row r="96" ht="12.75" hidden="1">
      <c r="A96" t="s">
        <v>121</v>
      </c>
    </row>
    <row r="97" ht="12.75" hidden="1">
      <c r="A97" t="s">
        <v>90</v>
      </c>
    </row>
    <row r="98" ht="12.75" hidden="1">
      <c r="A98" t="s">
        <v>91</v>
      </c>
    </row>
    <row r="99" ht="12.75" hidden="1">
      <c r="A99" t="s">
        <v>104</v>
      </c>
    </row>
    <row r="100" ht="12.75" hidden="1">
      <c r="A100" t="s">
        <v>29</v>
      </c>
    </row>
    <row r="101" spans="1:21" ht="12.75" hidden="1">
      <c r="A101" t="s">
        <v>35</v>
      </c>
      <c r="B101" t="s">
        <v>11</v>
      </c>
      <c r="C101" t="s">
        <v>127</v>
      </c>
      <c r="D101" s="30" t="s">
        <v>36</v>
      </c>
      <c r="F101" s="34" t="s">
        <v>36</v>
      </c>
      <c r="G101" s="21" t="s">
        <v>37</v>
      </c>
      <c r="H101" s="35"/>
      <c r="J101" s="34" t="s">
        <v>36</v>
      </c>
      <c r="K101" s="125" t="s">
        <v>37</v>
      </c>
      <c r="L101" s="34"/>
      <c r="M101" s="21"/>
      <c r="N101" s="35"/>
      <c r="P101" s="30"/>
      <c r="R101" s="116" t="s">
        <v>71</v>
      </c>
      <c r="S101" s="30"/>
      <c r="U101" s="30"/>
    </row>
    <row r="102" spans="1:21" ht="12.75" hidden="1">
      <c r="A102" t="s">
        <v>38</v>
      </c>
      <c r="D102" s="30" t="s">
        <v>39</v>
      </c>
      <c r="F102" s="34" t="s">
        <v>40</v>
      </c>
      <c r="G102" s="21" t="s">
        <v>40</v>
      </c>
      <c r="H102" s="35"/>
      <c r="J102" s="34" t="s">
        <v>40</v>
      </c>
      <c r="K102" s="125" t="s">
        <v>40</v>
      </c>
      <c r="L102" s="34"/>
      <c r="M102" s="21"/>
      <c r="N102" s="35"/>
      <c r="P102" s="30"/>
      <c r="R102" s="117" t="s">
        <v>39</v>
      </c>
      <c r="S102" s="30"/>
      <c r="U102" s="30"/>
    </row>
    <row r="103" spans="1:21" ht="12.75" hidden="1">
      <c r="A103" t="s">
        <v>79</v>
      </c>
      <c r="D103" s="30"/>
      <c r="F103" s="34" t="s">
        <v>77</v>
      </c>
      <c r="G103" s="21" t="s">
        <v>77</v>
      </c>
      <c r="H103" s="35"/>
      <c r="J103" s="34" t="s">
        <v>78</v>
      </c>
      <c r="K103" s="125" t="s">
        <v>78</v>
      </c>
      <c r="L103" s="34"/>
      <c r="M103" s="21"/>
      <c r="N103" s="35"/>
      <c r="P103" s="30"/>
      <c r="S103" s="30"/>
      <c r="U103" s="30"/>
    </row>
    <row r="104" spans="1:21" s="72" customFormat="1" ht="12.75">
      <c r="A104" s="25" t="s">
        <v>169</v>
      </c>
      <c r="B104" s="25" t="s">
        <v>201</v>
      </c>
      <c r="C104" s="25" t="s">
        <v>202</v>
      </c>
      <c r="D104" s="31">
        <v>199999.99999999814</v>
      </c>
      <c r="E104" s="26"/>
      <c r="F104" s="36">
        <v>14524000.000000002</v>
      </c>
      <c r="G104" s="27">
        <v>16286329.010000002</v>
      </c>
      <c r="H104" s="37">
        <f>G104-F104</f>
        <v>1762329.0099999998</v>
      </c>
      <c r="I104" s="26"/>
      <c r="J104" s="36">
        <v>-14474000</v>
      </c>
      <c r="K104" s="126">
        <v>-16984210.060000002</v>
      </c>
      <c r="L104" s="36">
        <f>-J104</f>
        <v>14474000</v>
      </c>
      <c r="M104" s="27">
        <f>-K104</f>
        <v>16984210.060000002</v>
      </c>
      <c r="N104" s="37">
        <f>L104-M104</f>
        <v>-2510210.0600000024</v>
      </c>
      <c r="O104" s="26"/>
      <c r="P104" s="31">
        <f>H104+N104</f>
        <v>-747881.0500000026</v>
      </c>
      <c r="Q104" s="39"/>
      <c r="R104" s="118">
        <v>0</v>
      </c>
      <c r="S104" s="31">
        <f>D104+R104</f>
        <v>199999.99999999814</v>
      </c>
      <c r="T104" s="25"/>
      <c r="U104" s="31">
        <f>S104-D104</f>
        <v>0</v>
      </c>
    </row>
    <row r="105" spans="1:21" s="72" customFormat="1" ht="12.75">
      <c r="A105" s="25" t="s">
        <v>56</v>
      </c>
      <c r="B105" s="25" t="s">
        <v>203</v>
      </c>
      <c r="C105" s="25" t="s">
        <v>204</v>
      </c>
      <c r="D105" s="31">
        <v>3482518</v>
      </c>
      <c r="E105" s="26"/>
      <c r="F105" s="36">
        <v>870629.4969999997</v>
      </c>
      <c r="G105" s="27">
        <v>431369.19</v>
      </c>
      <c r="H105" s="37">
        <f>G105-F105</f>
        <v>-439260.30699999974</v>
      </c>
      <c r="I105" s="26"/>
      <c r="J105" s="36">
        <v>0</v>
      </c>
      <c r="K105" s="126">
        <v>0</v>
      </c>
      <c r="L105" s="36">
        <f>-J105</f>
        <v>0</v>
      </c>
      <c r="M105" s="27">
        <f>-K105</f>
        <v>0</v>
      </c>
      <c r="N105" s="37">
        <f>L105-M105</f>
        <v>0</v>
      </c>
      <c r="O105" s="26"/>
      <c r="P105" s="31">
        <f>H105+N105</f>
        <v>-439260.30699999974</v>
      </c>
      <c r="Q105" s="39"/>
      <c r="R105" s="118">
        <v>0</v>
      </c>
      <c r="S105" s="31">
        <f>D105+R105</f>
        <v>3482518</v>
      </c>
      <c r="T105" s="25"/>
      <c r="U105" s="31">
        <f>S105-D105</f>
        <v>0</v>
      </c>
    </row>
    <row r="106" spans="1:16" ht="12.75" hidden="1">
      <c r="A106" t="s">
        <v>134</v>
      </c>
      <c r="B106" s="47"/>
      <c r="C106" s="47"/>
      <c r="D106" s="48"/>
      <c r="E106" s="48"/>
      <c r="F106" s="48"/>
      <c r="G106" s="48"/>
      <c r="H106" s="48"/>
      <c r="I106" s="48"/>
      <c r="J106" s="48"/>
      <c r="L106" s="48"/>
      <c r="M106" s="48"/>
      <c r="N106" s="48"/>
      <c r="O106" s="48"/>
      <c r="P106" s="48"/>
    </row>
    <row r="107" spans="1:16" ht="12.75" hidden="1">
      <c r="A107" s="47" t="s">
        <v>128</v>
      </c>
      <c r="B107" s="47"/>
      <c r="C107" s="47"/>
      <c r="D107" s="48"/>
      <c r="E107" s="48"/>
      <c r="F107" s="48"/>
      <c r="G107" s="48"/>
      <c r="H107" s="48"/>
      <c r="I107" s="48"/>
      <c r="J107" s="48"/>
      <c r="L107" s="48"/>
      <c r="M107" s="48"/>
      <c r="N107" s="48"/>
      <c r="O107" s="48"/>
      <c r="P107" s="48"/>
    </row>
    <row r="108" spans="1:16" ht="12.75" hidden="1">
      <c r="A108" s="47" t="s">
        <v>88</v>
      </c>
      <c r="B108" s="47"/>
      <c r="C108" s="47"/>
      <c r="D108" s="48"/>
      <c r="E108" s="48"/>
      <c r="F108" s="48"/>
      <c r="G108" s="48"/>
      <c r="H108" s="48"/>
      <c r="I108" s="48"/>
      <c r="J108" s="48"/>
      <c r="L108" s="48"/>
      <c r="M108" s="48"/>
      <c r="N108" s="48"/>
      <c r="O108" s="48"/>
      <c r="P108" s="48"/>
    </row>
    <row r="109" spans="1:16" ht="12.75" hidden="1">
      <c r="A109" s="47" t="s">
        <v>102</v>
      </c>
      <c r="B109" s="47"/>
      <c r="C109" s="47"/>
      <c r="D109" s="48"/>
      <c r="E109" s="48"/>
      <c r="F109" s="48"/>
      <c r="G109" s="48"/>
      <c r="H109" s="48"/>
      <c r="I109" s="48"/>
      <c r="J109" s="48"/>
      <c r="L109" s="48"/>
      <c r="M109" s="48"/>
      <c r="N109" s="48"/>
      <c r="O109" s="48"/>
      <c r="P109" s="48"/>
    </row>
    <row r="110" spans="1:16" ht="12.75" hidden="1">
      <c r="A110" s="47" t="s">
        <v>103</v>
      </c>
      <c r="B110" s="47"/>
      <c r="C110" s="47"/>
      <c r="D110" s="48"/>
      <c r="E110" s="48"/>
      <c r="F110" s="48"/>
      <c r="G110" s="48"/>
      <c r="H110" s="48"/>
      <c r="I110" s="48"/>
      <c r="J110" s="48"/>
      <c r="L110" s="48"/>
      <c r="M110" s="48"/>
      <c r="N110" s="48"/>
      <c r="O110" s="48"/>
      <c r="P110" s="48"/>
    </row>
    <row r="111" spans="1:16" ht="12.75" hidden="1">
      <c r="A111" t="s">
        <v>144</v>
      </c>
      <c r="B111" s="47"/>
      <c r="C111" s="47"/>
      <c r="D111" s="48"/>
      <c r="E111" s="48"/>
      <c r="F111" s="48"/>
      <c r="G111" s="48"/>
      <c r="H111" s="48"/>
      <c r="I111" s="48"/>
      <c r="J111" s="48"/>
      <c r="L111" s="48"/>
      <c r="M111" s="48"/>
      <c r="N111" s="48"/>
      <c r="O111" s="48"/>
      <c r="P111" s="48"/>
    </row>
    <row r="112" spans="1:16" ht="12.75" hidden="1">
      <c r="A112" s="47" t="s">
        <v>100</v>
      </c>
      <c r="B112" s="47"/>
      <c r="C112" s="47"/>
      <c r="D112" s="48"/>
      <c r="E112" s="48"/>
      <c r="F112" s="48"/>
      <c r="G112" s="48"/>
      <c r="H112" s="48"/>
      <c r="I112" s="48"/>
      <c r="J112" s="48"/>
      <c r="L112" s="48"/>
      <c r="M112" s="48"/>
      <c r="N112" s="48"/>
      <c r="O112" s="48"/>
      <c r="P112" s="48"/>
    </row>
    <row r="113" spans="1:16" ht="12.75" hidden="1">
      <c r="A113" s="47" t="s">
        <v>89</v>
      </c>
      <c r="B113" s="47"/>
      <c r="C113" s="47"/>
      <c r="D113" s="48"/>
      <c r="E113" s="48"/>
      <c r="F113" s="48"/>
      <c r="G113" s="48"/>
      <c r="H113" s="48"/>
      <c r="I113" s="48"/>
      <c r="J113" s="48"/>
      <c r="L113" s="48"/>
      <c r="M113" s="48"/>
      <c r="N113" s="48"/>
      <c r="O113" s="48"/>
      <c r="P113" s="48"/>
    </row>
    <row r="114" spans="1:16" ht="12.75" hidden="1">
      <c r="A114" s="47" t="s">
        <v>96</v>
      </c>
      <c r="B114" s="47"/>
      <c r="C114" s="47"/>
      <c r="D114" s="46" t="s">
        <v>118</v>
      </c>
      <c r="E114" s="46"/>
      <c r="F114" s="46"/>
      <c r="G114" s="48"/>
      <c r="H114" s="48"/>
      <c r="I114" s="48"/>
      <c r="J114" s="48"/>
      <c r="L114" s="48"/>
      <c r="M114" s="48"/>
      <c r="N114" s="48"/>
      <c r="O114" s="48"/>
      <c r="P114" s="48"/>
    </row>
    <row r="115" spans="1:16" ht="12.75" hidden="1">
      <c r="A115" s="47" t="s">
        <v>97</v>
      </c>
      <c r="B115" s="47"/>
      <c r="C115" s="47"/>
      <c r="D115" s="48"/>
      <c r="E115" s="48"/>
      <c r="F115" s="48"/>
      <c r="G115" s="48"/>
      <c r="H115" s="48"/>
      <c r="I115" s="48"/>
      <c r="J115" s="48"/>
      <c r="L115" s="48"/>
      <c r="M115" s="48"/>
      <c r="N115" s="48"/>
      <c r="O115" s="48"/>
      <c r="P115" s="48"/>
    </row>
    <row r="116" spans="1:16" ht="12.75" hidden="1">
      <c r="A116" s="47" t="s">
        <v>92</v>
      </c>
      <c r="B116" s="47"/>
      <c r="C116" s="47"/>
      <c r="D116" s="48"/>
      <c r="E116" s="48"/>
      <c r="F116" s="48"/>
      <c r="G116" s="48"/>
      <c r="H116" s="48"/>
      <c r="I116" s="48"/>
      <c r="J116" s="48"/>
      <c r="L116" s="48"/>
      <c r="M116" s="48"/>
      <c r="N116" s="48"/>
      <c r="O116" s="48"/>
      <c r="P116" s="48"/>
    </row>
    <row r="117" spans="1:16" ht="12.75" hidden="1">
      <c r="A117" s="47" t="s">
        <v>141</v>
      </c>
      <c r="B117" s="49"/>
      <c r="C117" s="50"/>
      <c r="D117" s="51"/>
      <c r="E117" s="51"/>
      <c r="F117" s="48"/>
      <c r="G117" s="48"/>
      <c r="H117" s="52"/>
      <c r="I117" s="48"/>
      <c r="J117" s="48"/>
      <c r="L117" s="48"/>
      <c r="M117" s="48"/>
      <c r="N117" s="48"/>
      <c r="O117" s="48"/>
      <c r="P117" s="48"/>
    </row>
    <row r="118" spans="1:16" ht="12.75" hidden="1">
      <c r="A118" s="47" t="s">
        <v>72</v>
      </c>
      <c r="B118" s="49"/>
      <c r="C118" s="50"/>
      <c r="D118" s="51"/>
      <c r="E118" s="51"/>
      <c r="F118" s="48"/>
      <c r="G118" s="48"/>
      <c r="H118" s="52"/>
      <c r="I118" s="48"/>
      <c r="J118" s="48"/>
      <c r="L118" s="48"/>
      <c r="M118" s="48"/>
      <c r="N118" s="48"/>
      <c r="O118" s="48"/>
      <c r="P118" s="48"/>
    </row>
    <row r="119" spans="1:16" ht="12.75" hidden="1">
      <c r="A119" s="47" t="s">
        <v>93</v>
      </c>
      <c r="B119" s="49"/>
      <c r="C119" s="50"/>
      <c r="D119" s="51"/>
      <c r="E119" s="51"/>
      <c r="F119" s="48"/>
      <c r="G119" s="48"/>
      <c r="H119" s="52"/>
      <c r="I119" s="48"/>
      <c r="J119" s="48"/>
      <c r="L119" s="48"/>
      <c r="M119" s="48"/>
      <c r="N119" s="48"/>
      <c r="O119" s="48"/>
      <c r="P119" s="48"/>
    </row>
    <row r="120" spans="1:16" ht="12.75" hidden="1">
      <c r="A120" s="47" t="s">
        <v>94</v>
      </c>
      <c r="B120" s="49"/>
      <c r="C120" s="50"/>
      <c r="D120" s="51"/>
      <c r="E120" s="51"/>
      <c r="F120" s="48"/>
      <c r="G120" s="48"/>
      <c r="H120" s="52"/>
      <c r="I120" s="48"/>
      <c r="J120" s="48"/>
      <c r="L120" s="48"/>
      <c r="M120" s="48"/>
      <c r="N120" s="48"/>
      <c r="O120" s="48"/>
      <c r="P120" s="48"/>
    </row>
    <row r="121" spans="1:16" ht="12.75" hidden="1">
      <c r="A121" t="s">
        <v>145</v>
      </c>
      <c r="B121" s="47"/>
      <c r="C121" s="47"/>
      <c r="D121" s="48"/>
      <c r="E121" s="48"/>
      <c r="F121" s="48"/>
      <c r="G121" s="48"/>
      <c r="H121" s="48"/>
      <c r="I121" s="48"/>
      <c r="J121" s="48"/>
      <c r="L121" s="48"/>
      <c r="M121" s="48"/>
      <c r="N121" s="48"/>
      <c r="O121" s="48"/>
      <c r="P121" s="48"/>
    </row>
    <row r="122" spans="1:16" ht="12.75" hidden="1">
      <c r="A122" s="47" t="s">
        <v>91</v>
      </c>
      <c r="B122" s="47"/>
      <c r="C122" s="47"/>
      <c r="D122" s="48"/>
      <c r="E122" s="48"/>
      <c r="F122" s="48"/>
      <c r="G122" s="48"/>
      <c r="H122" s="48"/>
      <c r="I122" s="48"/>
      <c r="J122" s="48"/>
      <c r="L122" s="48"/>
      <c r="M122" s="48"/>
      <c r="N122" s="48"/>
      <c r="O122" s="48"/>
      <c r="P122" s="48"/>
    </row>
    <row r="123" spans="1:16" ht="12.75" hidden="1">
      <c r="A123" t="s">
        <v>135</v>
      </c>
      <c r="B123" s="47"/>
      <c r="C123" s="47"/>
      <c r="D123" s="48"/>
      <c r="E123" s="48"/>
      <c r="F123" s="48"/>
      <c r="G123" s="48"/>
      <c r="H123" s="48"/>
      <c r="I123" s="48"/>
      <c r="J123" s="48"/>
      <c r="L123" s="48"/>
      <c r="M123" s="48"/>
      <c r="N123" s="48"/>
      <c r="O123" s="48"/>
      <c r="P123" s="48"/>
    </row>
    <row r="124" spans="1:16" ht="12.75" hidden="1">
      <c r="A124" s="47" t="s">
        <v>29</v>
      </c>
      <c r="B124" s="47"/>
      <c r="C124" s="47"/>
      <c r="D124" s="48"/>
      <c r="E124" s="48"/>
      <c r="F124" s="48"/>
      <c r="G124" s="48"/>
      <c r="H124" s="48"/>
      <c r="I124" s="48"/>
      <c r="J124" s="48"/>
      <c r="L124" s="48"/>
      <c r="M124" s="48"/>
      <c r="N124" s="48"/>
      <c r="O124" s="48"/>
      <c r="P124" s="48"/>
    </row>
    <row r="125" spans="1:21" ht="12.75" hidden="1">
      <c r="A125" s="47" t="s">
        <v>35</v>
      </c>
      <c r="B125" t="s">
        <v>146</v>
      </c>
      <c r="C125" s="47"/>
      <c r="D125" s="53" t="s">
        <v>36</v>
      </c>
      <c r="E125" s="48"/>
      <c r="F125" s="54" t="s">
        <v>36</v>
      </c>
      <c r="G125" s="55" t="s">
        <v>37</v>
      </c>
      <c r="H125" s="56"/>
      <c r="I125" s="48"/>
      <c r="J125" s="54" t="s">
        <v>36</v>
      </c>
      <c r="K125" s="125" t="s">
        <v>37</v>
      </c>
      <c r="L125" s="54"/>
      <c r="M125" s="55"/>
      <c r="N125" s="56"/>
      <c r="O125" s="48"/>
      <c r="P125" s="53"/>
      <c r="R125" s="116" t="s">
        <v>71</v>
      </c>
      <c r="S125" s="30"/>
      <c r="U125" s="30"/>
    </row>
    <row r="126" spans="1:21" ht="12.75" hidden="1">
      <c r="A126" s="47" t="s">
        <v>38</v>
      </c>
      <c r="B126" s="47"/>
      <c r="C126" s="47"/>
      <c r="D126" s="53" t="s">
        <v>39</v>
      </c>
      <c r="E126" s="48"/>
      <c r="F126" s="54" t="s">
        <v>40</v>
      </c>
      <c r="G126" s="55" t="s">
        <v>40</v>
      </c>
      <c r="H126" s="56"/>
      <c r="I126" s="48"/>
      <c r="J126" s="54" t="s">
        <v>40</v>
      </c>
      <c r="K126" s="125" t="s">
        <v>40</v>
      </c>
      <c r="L126" s="54"/>
      <c r="M126" s="55"/>
      <c r="N126" s="56"/>
      <c r="O126" s="48"/>
      <c r="P126" s="53"/>
      <c r="R126" s="117" t="s">
        <v>39</v>
      </c>
      <c r="S126" s="30"/>
      <c r="U126" s="30"/>
    </row>
    <row r="127" spans="1:21" ht="12.75" hidden="1">
      <c r="A127" s="47" t="s">
        <v>79</v>
      </c>
      <c r="B127" s="47"/>
      <c r="C127" s="47"/>
      <c r="D127" s="53"/>
      <c r="E127" s="48"/>
      <c r="F127" s="54" t="s">
        <v>77</v>
      </c>
      <c r="G127" s="55" t="s">
        <v>77</v>
      </c>
      <c r="H127" s="56"/>
      <c r="I127" s="48"/>
      <c r="J127" s="54" t="s">
        <v>78</v>
      </c>
      <c r="K127" s="125" t="s">
        <v>78</v>
      </c>
      <c r="L127" s="54"/>
      <c r="M127" s="55"/>
      <c r="N127" s="56"/>
      <c r="O127" s="48"/>
      <c r="P127" s="53"/>
      <c r="S127" s="30"/>
      <c r="U127" s="30"/>
    </row>
    <row r="128" spans="1:21" s="72" customFormat="1" ht="12.75">
      <c r="A128" s="57" t="s">
        <v>136</v>
      </c>
      <c r="B128" s="484" t="s">
        <v>205</v>
      </c>
      <c r="C128" s="57" t="s">
        <v>118</v>
      </c>
      <c r="D128" s="58">
        <v>-6788908.000000001</v>
      </c>
      <c r="E128" s="59"/>
      <c r="F128" s="60">
        <v>0</v>
      </c>
      <c r="G128" s="61">
        <v>0</v>
      </c>
      <c r="H128" s="37">
        <f>G128-F128</f>
        <v>0</v>
      </c>
      <c r="I128" s="59"/>
      <c r="J128" s="60">
        <v>-1697227</v>
      </c>
      <c r="K128" s="126">
        <v>0</v>
      </c>
      <c r="L128" s="60">
        <f>-J128</f>
        <v>1697227</v>
      </c>
      <c r="M128" s="61">
        <f>-K128</f>
        <v>0</v>
      </c>
      <c r="N128" s="62">
        <f>L128-M128</f>
        <v>1697227</v>
      </c>
      <c r="O128" s="59"/>
      <c r="P128" s="58">
        <f>H128+N128</f>
        <v>1697227</v>
      </c>
      <c r="Q128" s="39"/>
      <c r="R128" s="118">
        <v>0</v>
      </c>
      <c r="S128" s="31">
        <f>D128+R128</f>
        <v>-6788908.000000001</v>
      </c>
      <c r="T128" s="25"/>
      <c r="U128" s="31">
        <f>S128-D128</f>
        <v>0</v>
      </c>
    </row>
    <row r="129" spans="1:21" s="72" customFormat="1" ht="12.75" hidden="1">
      <c r="A129" s="485" t="s">
        <v>137</v>
      </c>
      <c r="B129" s="484"/>
      <c r="C129" s="57"/>
      <c r="D129" s="61"/>
      <c r="E129" s="59"/>
      <c r="F129" s="61"/>
      <c r="G129" s="61"/>
      <c r="H129" s="27"/>
      <c r="I129" s="59"/>
      <c r="J129" s="61"/>
      <c r="K129" s="126"/>
      <c r="L129" s="61"/>
      <c r="M129" s="61"/>
      <c r="N129" s="61"/>
      <c r="O129" s="59"/>
      <c r="P129" s="61"/>
      <c r="Q129" s="39"/>
      <c r="R129" s="118"/>
      <c r="S129" s="27"/>
      <c r="T129" s="25"/>
      <c r="U129" s="27"/>
    </row>
    <row r="130" spans="1:16" ht="12.75" hidden="1">
      <c r="A130" s="485" t="s">
        <v>128</v>
      </c>
      <c r="B130" s="47"/>
      <c r="C130" s="47"/>
      <c r="D130" s="48"/>
      <c r="E130" s="48"/>
      <c r="F130" s="48"/>
      <c r="G130" s="48"/>
      <c r="H130" s="48"/>
      <c r="I130" s="48"/>
      <c r="J130" s="48"/>
      <c r="L130" s="48"/>
      <c r="M130" s="48"/>
      <c r="N130" s="48"/>
      <c r="O130" s="48"/>
      <c r="P130" s="48"/>
    </row>
    <row r="131" spans="1:16" ht="12.75" hidden="1">
      <c r="A131" s="485" t="s">
        <v>88</v>
      </c>
      <c r="B131" s="47"/>
      <c r="C131" s="47"/>
      <c r="D131" s="48"/>
      <c r="E131" s="48"/>
      <c r="F131" s="48"/>
      <c r="G131" s="48"/>
      <c r="H131" s="48"/>
      <c r="I131" s="48"/>
      <c r="J131" s="48"/>
      <c r="L131" s="48"/>
      <c r="M131" s="48"/>
      <c r="N131" s="48"/>
      <c r="O131" s="48"/>
      <c r="P131" s="48"/>
    </row>
    <row r="132" spans="1:16" ht="12.75" hidden="1">
      <c r="A132" s="485" t="s">
        <v>102</v>
      </c>
      <c r="B132" s="47"/>
      <c r="C132" s="47"/>
      <c r="D132" s="48"/>
      <c r="E132" s="48"/>
      <c r="F132" s="48"/>
      <c r="G132" s="48"/>
      <c r="H132" s="48"/>
      <c r="I132" s="48"/>
      <c r="J132" s="48"/>
      <c r="L132" s="48"/>
      <c r="M132" s="48"/>
      <c r="N132" s="48"/>
      <c r="O132" s="48"/>
      <c r="P132" s="48"/>
    </row>
    <row r="133" spans="1:16" ht="12.75" hidden="1">
      <c r="A133" s="485" t="s">
        <v>103</v>
      </c>
      <c r="B133" s="47"/>
      <c r="C133" s="47"/>
      <c r="D133" s="48"/>
      <c r="E133" s="48"/>
      <c r="F133" s="48"/>
      <c r="G133" s="48"/>
      <c r="H133" s="48"/>
      <c r="I133" s="48"/>
      <c r="J133" s="48"/>
      <c r="L133" s="48"/>
      <c r="M133" s="48"/>
      <c r="N133" s="48"/>
      <c r="O133" s="48"/>
      <c r="P133" s="48"/>
    </row>
    <row r="134" spans="1:16" ht="12.75" hidden="1">
      <c r="A134" s="485" t="s">
        <v>99</v>
      </c>
      <c r="B134" s="47"/>
      <c r="C134" s="47"/>
      <c r="D134" s="48"/>
      <c r="E134" s="48"/>
      <c r="F134" s="48"/>
      <c r="G134" s="48"/>
      <c r="H134" s="48"/>
      <c r="I134" s="48"/>
      <c r="J134" s="48"/>
      <c r="L134" s="48"/>
      <c r="M134" s="48"/>
      <c r="N134" s="48"/>
      <c r="O134" s="48"/>
      <c r="P134" s="48"/>
    </row>
    <row r="135" spans="1:16" ht="12.75" hidden="1">
      <c r="A135" s="485" t="s">
        <v>100</v>
      </c>
      <c r="B135" s="47"/>
      <c r="C135" s="47"/>
      <c r="D135" s="48"/>
      <c r="E135" s="48"/>
      <c r="F135" s="48"/>
      <c r="G135" s="48"/>
      <c r="H135" s="48"/>
      <c r="I135" s="48"/>
      <c r="J135" s="48"/>
      <c r="L135" s="48"/>
      <c r="M135" s="48"/>
      <c r="N135" s="48"/>
      <c r="O135" s="48"/>
      <c r="P135" s="48"/>
    </row>
    <row r="136" spans="1:16" ht="12.75" hidden="1">
      <c r="A136" s="485" t="s">
        <v>89</v>
      </c>
      <c r="B136" s="47"/>
      <c r="C136" s="47"/>
      <c r="D136" s="48"/>
      <c r="E136" s="48"/>
      <c r="F136" s="48"/>
      <c r="G136" s="48"/>
      <c r="H136" s="48"/>
      <c r="I136" s="48"/>
      <c r="J136" s="48"/>
      <c r="L136" s="48"/>
      <c r="M136" s="48"/>
      <c r="N136" s="48"/>
      <c r="O136" s="48"/>
      <c r="P136" s="48"/>
    </row>
    <row r="137" spans="1:16" ht="12.75" hidden="1">
      <c r="A137" s="485" t="s">
        <v>96</v>
      </c>
      <c r="B137" s="47"/>
      <c r="C137" s="47"/>
      <c r="D137" s="48"/>
      <c r="E137" s="48"/>
      <c r="F137" s="48"/>
      <c r="G137" s="48"/>
      <c r="H137" s="48"/>
      <c r="I137" s="48"/>
      <c r="J137" s="48"/>
      <c r="L137" s="48"/>
      <c r="M137" s="48"/>
      <c r="N137" s="48"/>
      <c r="O137" s="48"/>
      <c r="P137" s="48"/>
    </row>
    <row r="138" spans="1:16" ht="12.75" hidden="1">
      <c r="A138" s="485" t="s">
        <v>97</v>
      </c>
      <c r="B138" s="47"/>
      <c r="C138" s="47"/>
      <c r="D138" s="46" t="s">
        <v>119</v>
      </c>
      <c r="E138" s="46"/>
      <c r="F138" s="46"/>
      <c r="G138" s="48"/>
      <c r="H138" s="48"/>
      <c r="I138" s="48"/>
      <c r="J138" s="48"/>
      <c r="L138" s="48"/>
      <c r="M138" s="48"/>
      <c r="N138" s="48"/>
      <c r="O138" s="48"/>
      <c r="P138" s="48"/>
    </row>
    <row r="139" spans="1:16" ht="12.75" hidden="1">
      <c r="A139" s="485" t="s">
        <v>92</v>
      </c>
      <c r="B139" s="47"/>
      <c r="C139" s="47"/>
      <c r="D139" s="48"/>
      <c r="E139" s="48"/>
      <c r="F139" s="48"/>
      <c r="G139" s="48"/>
      <c r="H139" s="48"/>
      <c r="I139" s="48"/>
      <c r="J139" s="48"/>
      <c r="L139" s="48"/>
      <c r="M139" s="48"/>
      <c r="N139" s="48"/>
      <c r="O139" s="48"/>
      <c r="P139" s="48"/>
    </row>
    <row r="140" spans="1:16" ht="12.75" hidden="1">
      <c r="A140" s="485" t="s">
        <v>120</v>
      </c>
      <c r="B140" s="47"/>
      <c r="C140" s="47"/>
      <c r="D140" s="48"/>
      <c r="E140" s="48"/>
      <c r="F140" s="48"/>
      <c r="G140" s="48"/>
      <c r="H140" s="48"/>
      <c r="I140" s="48"/>
      <c r="J140" s="48"/>
      <c r="L140" s="48"/>
      <c r="M140" s="48"/>
      <c r="N140" s="48"/>
      <c r="O140" s="48"/>
      <c r="P140" s="48"/>
    </row>
    <row r="141" spans="1:16" ht="12.75" hidden="1">
      <c r="A141" s="485" t="s">
        <v>72</v>
      </c>
      <c r="B141" s="49"/>
      <c r="C141" s="50"/>
      <c r="D141" s="51"/>
      <c r="E141" s="51"/>
      <c r="F141" s="48"/>
      <c r="G141" s="48"/>
      <c r="H141" s="52"/>
      <c r="I141" s="48"/>
      <c r="J141" s="48"/>
      <c r="L141" s="48"/>
      <c r="M141" s="48"/>
      <c r="N141" s="48"/>
      <c r="O141" s="48"/>
      <c r="P141" s="48"/>
    </row>
    <row r="142" spans="1:16" ht="12.75" hidden="1">
      <c r="A142" s="485" t="s">
        <v>93</v>
      </c>
      <c r="B142" s="49"/>
      <c r="C142" s="50"/>
      <c r="D142" s="51"/>
      <c r="E142" s="51"/>
      <c r="F142" s="48"/>
      <c r="G142" s="48"/>
      <c r="H142" s="52"/>
      <c r="I142" s="48"/>
      <c r="J142" s="48"/>
      <c r="L142" s="48"/>
      <c r="M142" s="48"/>
      <c r="N142" s="48"/>
      <c r="O142" s="48"/>
      <c r="P142" s="48"/>
    </row>
    <row r="143" spans="1:16" ht="12.75" hidden="1">
      <c r="A143" s="485" t="s">
        <v>121</v>
      </c>
      <c r="B143" s="49"/>
      <c r="C143" s="50"/>
      <c r="D143" s="51"/>
      <c r="E143" s="51"/>
      <c r="F143" s="48"/>
      <c r="G143" s="48"/>
      <c r="H143" s="52"/>
      <c r="I143" s="48"/>
      <c r="J143" s="48"/>
      <c r="L143" s="48"/>
      <c r="M143" s="48"/>
      <c r="N143" s="48"/>
      <c r="O143" s="48"/>
      <c r="P143" s="48"/>
    </row>
    <row r="144" spans="1:16" ht="12.75" hidden="1">
      <c r="A144" s="485" t="s">
        <v>90</v>
      </c>
      <c r="B144" s="47"/>
      <c r="C144" s="47"/>
      <c r="D144" s="48"/>
      <c r="E144" s="48"/>
      <c r="F144" s="48"/>
      <c r="G144" s="48"/>
      <c r="H144" s="48"/>
      <c r="I144" s="48"/>
      <c r="J144" s="48"/>
      <c r="L144" s="48"/>
      <c r="M144" s="48"/>
      <c r="N144" s="48"/>
      <c r="O144" s="48"/>
      <c r="P144" s="48"/>
    </row>
    <row r="145" spans="1:16" ht="12.75" hidden="1">
      <c r="A145" s="485" t="s">
        <v>91</v>
      </c>
      <c r="B145" s="47"/>
      <c r="C145" s="47"/>
      <c r="D145" s="48"/>
      <c r="E145" s="48"/>
      <c r="F145" s="48"/>
      <c r="G145" s="48"/>
      <c r="H145" s="48"/>
      <c r="I145" s="48"/>
      <c r="J145" s="48"/>
      <c r="L145" s="48"/>
      <c r="M145" s="48"/>
      <c r="N145" s="48"/>
      <c r="O145" s="48"/>
      <c r="P145" s="48"/>
    </row>
    <row r="146" spans="1:16" ht="12.75" hidden="1">
      <c r="A146" s="485" t="s">
        <v>138</v>
      </c>
      <c r="B146" s="47"/>
      <c r="C146" s="47"/>
      <c r="D146" s="48"/>
      <c r="E146" s="48"/>
      <c r="F146" s="48"/>
      <c r="G146" s="48"/>
      <c r="H146" s="48"/>
      <c r="I146" s="48"/>
      <c r="J146" s="48"/>
      <c r="L146" s="48"/>
      <c r="M146" s="48"/>
      <c r="N146" s="48"/>
      <c r="O146" s="48"/>
      <c r="P146" s="48"/>
    </row>
    <row r="147" spans="1:16" ht="12.75" hidden="1">
      <c r="A147" s="47" t="s">
        <v>29</v>
      </c>
      <c r="B147" s="47"/>
      <c r="C147" s="47"/>
      <c r="D147" s="48"/>
      <c r="E147" s="48"/>
      <c r="F147" s="48"/>
      <c r="G147" s="48"/>
      <c r="H147" s="48"/>
      <c r="I147" s="48"/>
      <c r="J147" s="48"/>
      <c r="L147" s="48"/>
      <c r="M147" s="48"/>
      <c r="N147" s="48"/>
      <c r="O147" s="48"/>
      <c r="P147" s="48"/>
    </row>
    <row r="148" spans="1:21" ht="12.75" hidden="1">
      <c r="A148" s="47" t="s">
        <v>35</v>
      </c>
      <c r="B148" t="s">
        <v>7</v>
      </c>
      <c r="C148" s="47"/>
      <c r="D148" s="53" t="s">
        <v>36</v>
      </c>
      <c r="E148" s="48"/>
      <c r="F148" s="54" t="s">
        <v>36</v>
      </c>
      <c r="G148" s="55" t="s">
        <v>37</v>
      </c>
      <c r="H148" s="56"/>
      <c r="I148" s="48"/>
      <c r="J148" s="54" t="s">
        <v>36</v>
      </c>
      <c r="K148" s="125" t="s">
        <v>37</v>
      </c>
      <c r="L148" s="54"/>
      <c r="M148" s="55"/>
      <c r="N148" s="56"/>
      <c r="O148" s="48"/>
      <c r="P148" s="53"/>
      <c r="R148" s="116" t="s">
        <v>71</v>
      </c>
      <c r="S148" s="30"/>
      <c r="U148" s="30"/>
    </row>
    <row r="149" spans="1:21" ht="12.75" hidden="1">
      <c r="A149" s="47" t="s">
        <v>38</v>
      </c>
      <c r="B149" s="47"/>
      <c r="C149" s="47"/>
      <c r="D149" s="53" t="s">
        <v>39</v>
      </c>
      <c r="E149" s="48"/>
      <c r="F149" s="54" t="s">
        <v>40</v>
      </c>
      <c r="G149" s="55" t="s">
        <v>40</v>
      </c>
      <c r="H149" s="56"/>
      <c r="I149" s="48"/>
      <c r="J149" s="54" t="s">
        <v>40</v>
      </c>
      <c r="K149" s="125" t="s">
        <v>40</v>
      </c>
      <c r="L149" s="54"/>
      <c r="M149" s="55"/>
      <c r="N149" s="56"/>
      <c r="O149" s="48"/>
      <c r="P149" s="53"/>
      <c r="R149" s="117" t="s">
        <v>39</v>
      </c>
      <c r="S149" s="30"/>
      <c r="U149" s="30"/>
    </row>
    <row r="150" spans="1:21" ht="12.75" hidden="1">
      <c r="A150" s="47" t="s">
        <v>79</v>
      </c>
      <c r="B150" s="47"/>
      <c r="C150" s="47"/>
      <c r="D150" s="53"/>
      <c r="E150" s="48"/>
      <c r="F150" s="54" t="s">
        <v>77</v>
      </c>
      <c r="G150" s="55" t="s">
        <v>77</v>
      </c>
      <c r="H150" s="56"/>
      <c r="I150" s="48"/>
      <c r="J150" s="54" t="s">
        <v>78</v>
      </c>
      <c r="K150" s="125" t="s">
        <v>78</v>
      </c>
      <c r="L150" s="54"/>
      <c r="M150" s="55"/>
      <c r="N150" s="56"/>
      <c r="O150" s="48"/>
      <c r="P150" s="53"/>
      <c r="S150" s="30"/>
      <c r="U150" s="30"/>
    </row>
    <row r="151" spans="1:21" s="72" customFormat="1" ht="12.75">
      <c r="A151" s="57" t="s">
        <v>139</v>
      </c>
      <c r="B151" s="63" t="s">
        <v>8</v>
      </c>
      <c r="C151" s="57" t="s">
        <v>119</v>
      </c>
      <c r="D151" s="58">
        <v>-1503273</v>
      </c>
      <c r="E151" s="59"/>
      <c r="F151" s="60">
        <v>-30461.501000000047</v>
      </c>
      <c r="G151" s="61">
        <v>-1227439.99</v>
      </c>
      <c r="H151" s="37">
        <f>G151-F151</f>
        <v>-1196978.489</v>
      </c>
      <c r="I151" s="59"/>
      <c r="J151" s="60">
        <v>-1305436.75</v>
      </c>
      <c r="K151" s="126">
        <v>0</v>
      </c>
      <c r="L151" s="60">
        <f>-J151</f>
        <v>1305436.75</v>
      </c>
      <c r="M151" s="61">
        <f>-K151</f>
        <v>0</v>
      </c>
      <c r="N151" s="62">
        <f>L151-M151</f>
        <v>1305436.75</v>
      </c>
      <c r="O151" s="59"/>
      <c r="P151" s="58">
        <f>H151+N151</f>
        <v>108458.26099999994</v>
      </c>
      <c r="Q151" s="39"/>
      <c r="R151" s="118">
        <v>0</v>
      </c>
      <c r="S151" s="31">
        <f>D151+R151</f>
        <v>-1503273</v>
      </c>
      <c r="T151" s="25"/>
      <c r="U151" s="31">
        <f>S151-D151</f>
        <v>0</v>
      </c>
    </row>
    <row r="152" spans="1:16" ht="12.75" hidden="1">
      <c r="A152" t="s">
        <v>134</v>
      </c>
      <c r="B152" s="47"/>
      <c r="C152" s="47"/>
      <c r="D152" s="48"/>
      <c r="E152" s="48"/>
      <c r="F152" s="48"/>
      <c r="G152" s="48"/>
      <c r="H152" s="48"/>
      <c r="I152" s="48"/>
      <c r="J152" s="48"/>
      <c r="L152" s="48"/>
      <c r="M152" s="48"/>
      <c r="N152" s="48"/>
      <c r="O152" s="48"/>
      <c r="P152" s="48"/>
    </row>
    <row r="153" spans="1:16" ht="12.75" hidden="1">
      <c r="A153" s="47" t="s">
        <v>128</v>
      </c>
      <c r="B153" s="47"/>
      <c r="C153" s="47"/>
      <c r="D153" s="48"/>
      <c r="E153" s="48"/>
      <c r="F153" s="48"/>
      <c r="G153" s="48"/>
      <c r="H153" s="48"/>
      <c r="I153" s="48"/>
      <c r="J153" s="48"/>
      <c r="L153" s="48"/>
      <c r="M153" s="48"/>
      <c r="N153" s="48"/>
      <c r="O153" s="48"/>
      <c r="P153" s="48"/>
    </row>
    <row r="154" spans="1:16" ht="12.75" hidden="1">
      <c r="A154" s="47" t="s">
        <v>88</v>
      </c>
      <c r="B154" s="47"/>
      <c r="C154" s="47"/>
      <c r="D154" s="48"/>
      <c r="E154" s="48"/>
      <c r="F154" s="48"/>
      <c r="G154" s="48"/>
      <c r="H154" s="48"/>
      <c r="I154" s="48"/>
      <c r="J154" s="48"/>
      <c r="L154" s="48"/>
      <c r="M154" s="48"/>
      <c r="N154" s="48"/>
      <c r="O154" s="48"/>
      <c r="P154" s="48"/>
    </row>
    <row r="155" spans="1:16" ht="12.75" hidden="1">
      <c r="A155" s="47" t="s">
        <v>102</v>
      </c>
      <c r="B155" s="47"/>
      <c r="C155" s="47"/>
      <c r="D155" s="48"/>
      <c r="E155" s="48"/>
      <c r="F155" s="48"/>
      <c r="G155" s="48"/>
      <c r="H155" s="48"/>
      <c r="I155" s="48"/>
      <c r="J155" s="48"/>
      <c r="L155" s="48"/>
      <c r="M155" s="48"/>
      <c r="N155" s="48"/>
      <c r="O155" s="48"/>
      <c r="P155" s="48"/>
    </row>
    <row r="156" spans="1:16" ht="12.75" hidden="1">
      <c r="A156" s="47" t="s">
        <v>103</v>
      </c>
      <c r="B156" s="47"/>
      <c r="C156" s="47"/>
      <c r="D156" s="48"/>
      <c r="E156" s="48"/>
      <c r="F156" s="48"/>
      <c r="G156" s="48"/>
      <c r="H156" s="48"/>
      <c r="I156" s="48"/>
      <c r="J156" s="48"/>
      <c r="L156" s="48"/>
      <c r="M156" s="48"/>
      <c r="N156" s="48"/>
      <c r="O156" s="48"/>
      <c r="P156" s="48"/>
    </row>
    <row r="157" spans="1:16" ht="12.75" hidden="1">
      <c r="A157" t="s">
        <v>144</v>
      </c>
      <c r="B157" s="47"/>
      <c r="C157" s="47"/>
      <c r="D157" s="48"/>
      <c r="E157" s="48"/>
      <c r="F157" s="48"/>
      <c r="G157" s="48"/>
      <c r="H157" s="48"/>
      <c r="I157" s="48"/>
      <c r="J157" s="48"/>
      <c r="L157" s="48"/>
      <c r="M157" s="48"/>
      <c r="N157" s="48"/>
      <c r="O157" s="48"/>
      <c r="P157" s="48"/>
    </row>
    <row r="158" spans="1:16" ht="12.75" hidden="1">
      <c r="A158" s="47" t="s">
        <v>100</v>
      </c>
      <c r="B158" s="47"/>
      <c r="C158" s="47"/>
      <c r="D158" s="48"/>
      <c r="E158" s="48"/>
      <c r="F158" s="48"/>
      <c r="G158" s="48"/>
      <c r="H158" s="48"/>
      <c r="I158" s="48"/>
      <c r="J158" s="48"/>
      <c r="L158" s="48"/>
      <c r="M158" s="48"/>
      <c r="N158" s="48"/>
      <c r="O158" s="48"/>
      <c r="P158" s="48"/>
    </row>
    <row r="159" spans="1:16" ht="12.75" hidden="1">
      <c r="A159" s="47" t="s">
        <v>89</v>
      </c>
      <c r="B159" s="47"/>
      <c r="C159" s="47"/>
      <c r="D159" s="48"/>
      <c r="E159" s="48"/>
      <c r="F159" s="48"/>
      <c r="G159" s="48"/>
      <c r="H159" s="48"/>
      <c r="I159" s="48"/>
      <c r="J159" s="48"/>
      <c r="L159" s="48"/>
      <c r="M159" s="48"/>
      <c r="N159" s="48"/>
      <c r="O159" s="48"/>
      <c r="P159" s="48"/>
    </row>
    <row r="160" spans="1:16" ht="12.75" hidden="1">
      <c r="A160" s="47" t="s">
        <v>116</v>
      </c>
      <c r="B160" s="47"/>
      <c r="C160" s="47"/>
      <c r="D160" s="46" t="s">
        <v>80</v>
      </c>
      <c r="E160" s="46"/>
      <c r="F160" s="46"/>
      <c r="G160" s="48"/>
      <c r="H160" s="48"/>
      <c r="I160" s="48"/>
      <c r="J160" s="48"/>
      <c r="L160" s="48"/>
      <c r="M160" s="48"/>
      <c r="N160" s="48"/>
      <c r="O160" s="48"/>
      <c r="P160" s="48"/>
    </row>
    <row r="161" spans="1:16" ht="12.75" hidden="1">
      <c r="A161" s="47" t="s">
        <v>96</v>
      </c>
      <c r="B161" s="47"/>
      <c r="C161" s="47"/>
      <c r="D161" s="48"/>
      <c r="E161" s="48"/>
      <c r="F161" s="48"/>
      <c r="G161" s="48"/>
      <c r="H161" s="48"/>
      <c r="I161" s="48"/>
      <c r="J161" s="48"/>
      <c r="L161" s="48"/>
      <c r="M161" s="48"/>
      <c r="N161" s="48"/>
      <c r="O161" s="48"/>
      <c r="P161" s="48"/>
    </row>
    <row r="162" spans="1:16" ht="12.75" hidden="1">
      <c r="A162" s="47" t="s">
        <v>97</v>
      </c>
      <c r="B162" s="47"/>
      <c r="C162" s="47"/>
      <c r="D162" s="48"/>
      <c r="E162" s="48"/>
      <c r="F162" s="48"/>
      <c r="G162" s="48"/>
      <c r="H162" s="48"/>
      <c r="I162" s="48"/>
      <c r="J162" s="48"/>
      <c r="L162" s="48"/>
      <c r="M162" s="48"/>
      <c r="N162" s="48"/>
      <c r="O162" s="48"/>
      <c r="P162" s="48"/>
    </row>
    <row r="163" spans="1:16" ht="12.75" hidden="1">
      <c r="A163" s="47" t="s">
        <v>92</v>
      </c>
      <c r="B163" s="47"/>
      <c r="C163" s="47"/>
      <c r="D163" s="48"/>
      <c r="E163" s="48"/>
      <c r="F163" s="48"/>
      <c r="G163" s="48"/>
      <c r="H163" s="48"/>
      <c r="I163" s="48"/>
      <c r="J163" s="48"/>
      <c r="L163" s="48"/>
      <c r="M163" s="48"/>
      <c r="N163" s="48"/>
      <c r="O163" s="48"/>
      <c r="P163" s="48"/>
    </row>
    <row r="164" spans="1:16" ht="12.75" hidden="1">
      <c r="A164" s="47" t="s">
        <v>115</v>
      </c>
      <c r="B164" s="49"/>
      <c r="C164" s="50"/>
      <c r="D164" s="51"/>
      <c r="E164" s="51"/>
      <c r="F164" s="48"/>
      <c r="G164" s="48"/>
      <c r="H164" s="52"/>
      <c r="I164" s="48"/>
      <c r="J164" s="48"/>
      <c r="L164" s="48"/>
      <c r="M164" s="48"/>
      <c r="N164" s="48"/>
      <c r="O164" s="48"/>
      <c r="P164" s="48"/>
    </row>
    <row r="165" spans="1:16" ht="12.75" hidden="1">
      <c r="A165" s="47" t="s">
        <v>72</v>
      </c>
      <c r="B165" s="49"/>
      <c r="C165" s="50"/>
      <c r="D165" s="51"/>
      <c r="E165" s="51"/>
      <c r="F165" s="48"/>
      <c r="G165" s="48"/>
      <c r="H165" s="52"/>
      <c r="I165" s="48"/>
      <c r="J165" s="48"/>
      <c r="L165" s="48"/>
      <c r="M165" s="48"/>
      <c r="N165" s="48"/>
      <c r="O165" s="48"/>
      <c r="P165" s="48"/>
    </row>
    <row r="166" spans="1:16" ht="12.75" hidden="1">
      <c r="A166" s="47" t="s">
        <v>93</v>
      </c>
      <c r="B166" s="49"/>
      <c r="C166" s="50"/>
      <c r="D166" s="51"/>
      <c r="E166" s="51"/>
      <c r="F166" s="48"/>
      <c r="G166" s="48"/>
      <c r="H166" s="52"/>
      <c r="I166" s="48"/>
      <c r="J166" s="48"/>
      <c r="L166" s="48"/>
      <c r="M166" s="48"/>
      <c r="N166" s="48"/>
      <c r="O166" s="48"/>
      <c r="P166" s="48"/>
    </row>
    <row r="167" spans="1:16" ht="12.75" hidden="1">
      <c r="A167" s="47" t="s">
        <v>94</v>
      </c>
      <c r="B167" s="49"/>
      <c r="C167" s="50"/>
      <c r="D167" s="51"/>
      <c r="E167" s="51"/>
      <c r="F167" s="48"/>
      <c r="G167" s="48"/>
      <c r="H167" s="52"/>
      <c r="I167" s="48"/>
      <c r="J167" s="48"/>
      <c r="L167" s="48"/>
      <c r="M167" s="48"/>
      <c r="N167" s="48"/>
      <c r="O167" s="48"/>
      <c r="P167" s="48"/>
    </row>
    <row r="168" spans="1:16" ht="12.75" hidden="1">
      <c r="A168" t="s">
        <v>145</v>
      </c>
      <c r="B168" s="47"/>
      <c r="C168" s="47"/>
      <c r="D168" s="48"/>
      <c r="E168" s="48"/>
      <c r="F168" s="48"/>
      <c r="G168" s="48"/>
      <c r="H168" s="48"/>
      <c r="I168" s="48"/>
      <c r="J168" s="48"/>
      <c r="L168" s="48"/>
      <c r="M168" s="48"/>
      <c r="N168" s="48"/>
      <c r="O168" s="48"/>
      <c r="P168" s="48"/>
    </row>
    <row r="169" spans="1:16" ht="12.75" hidden="1">
      <c r="A169" s="47" t="s">
        <v>91</v>
      </c>
      <c r="B169" s="47"/>
      <c r="C169" s="47"/>
      <c r="D169" s="48"/>
      <c r="E169" s="48"/>
      <c r="F169" s="48"/>
      <c r="G169" s="48"/>
      <c r="H169" s="48"/>
      <c r="I169" s="48"/>
      <c r="J169" s="48"/>
      <c r="L169" s="48"/>
      <c r="M169" s="48"/>
      <c r="N169" s="48"/>
      <c r="O169" s="48"/>
      <c r="P169" s="48"/>
    </row>
    <row r="170" spans="1:16" ht="12.75" hidden="1">
      <c r="A170" t="s">
        <v>135</v>
      </c>
      <c r="B170" s="47"/>
      <c r="C170" s="47"/>
      <c r="D170" s="48"/>
      <c r="E170" s="48"/>
      <c r="F170" s="48"/>
      <c r="G170" s="48"/>
      <c r="H170" s="48"/>
      <c r="I170" s="48"/>
      <c r="J170" s="48"/>
      <c r="L170" s="48"/>
      <c r="M170" s="48"/>
      <c r="N170" s="48"/>
      <c r="O170" s="48"/>
      <c r="P170" s="48"/>
    </row>
    <row r="171" spans="1:16" ht="12.75" hidden="1">
      <c r="A171" s="47" t="s">
        <v>29</v>
      </c>
      <c r="B171" s="47"/>
      <c r="C171" s="47"/>
      <c r="D171" s="48"/>
      <c r="E171" s="48"/>
      <c r="F171" s="48"/>
      <c r="G171" s="48"/>
      <c r="H171" s="48"/>
      <c r="I171" s="48"/>
      <c r="J171" s="48"/>
      <c r="L171" s="48"/>
      <c r="M171" s="48"/>
      <c r="N171" s="48"/>
      <c r="O171" s="48"/>
      <c r="P171" s="48"/>
    </row>
    <row r="172" spans="1:21" ht="12.75" hidden="1">
      <c r="A172" s="47" t="s">
        <v>35</v>
      </c>
      <c r="B172" t="s">
        <v>146</v>
      </c>
      <c r="C172" s="47"/>
      <c r="D172" s="53" t="s">
        <v>36</v>
      </c>
      <c r="E172" s="48"/>
      <c r="F172" s="54" t="s">
        <v>36</v>
      </c>
      <c r="G172" s="55" t="s">
        <v>37</v>
      </c>
      <c r="H172" s="56"/>
      <c r="I172" s="48"/>
      <c r="J172" s="54" t="s">
        <v>36</v>
      </c>
      <c r="K172" s="125" t="s">
        <v>37</v>
      </c>
      <c r="L172" s="54"/>
      <c r="M172" s="55"/>
      <c r="N172" s="56"/>
      <c r="O172" s="48"/>
      <c r="P172" s="53"/>
      <c r="R172" s="116" t="s">
        <v>71</v>
      </c>
      <c r="S172" s="30"/>
      <c r="U172" s="30"/>
    </row>
    <row r="173" spans="1:21" ht="12.75" hidden="1">
      <c r="A173" s="47" t="s">
        <v>38</v>
      </c>
      <c r="B173" s="47"/>
      <c r="C173" s="47"/>
      <c r="D173" s="53" t="s">
        <v>39</v>
      </c>
      <c r="E173" s="48"/>
      <c r="F173" s="54" t="s">
        <v>40</v>
      </c>
      <c r="G173" s="55" t="s">
        <v>40</v>
      </c>
      <c r="H173" s="56"/>
      <c r="I173" s="48"/>
      <c r="J173" s="54" t="s">
        <v>40</v>
      </c>
      <c r="K173" s="125" t="s">
        <v>40</v>
      </c>
      <c r="L173" s="54"/>
      <c r="M173" s="55"/>
      <c r="N173" s="56"/>
      <c r="O173" s="48"/>
      <c r="P173" s="53"/>
      <c r="R173" s="117" t="s">
        <v>39</v>
      </c>
      <c r="S173" s="30"/>
      <c r="U173" s="30"/>
    </row>
    <row r="174" spans="1:21" ht="12.75" hidden="1">
      <c r="A174" s="47" t="s">
        <v>79</v>
      </c>
      <c r="B174" s="47"/>
      <c r="C174" s="47"/>
      <c r="D174" s="53"/>
      <c r="E174" s="48"/>
      <c r="F174" s="54" t="s">
        <v>77</v>
      </c>
      <c r="G174" s="55" t="s">
        <v>77</v>
      </c>
      <c r="H174" s="56"/>
      <c r="I174" s="48"/>
      <c r="J174" s="54" t="s">
        <v>78</v>
      </c>
      <c r="K174" s="125" t="s">
        <v>78</v>
      </c>
      <c r="L174" s="54"/>
      <c r="M174" s="55"/>
      <c r="N174" s="56"/>
      <c r="O174" s="48"/>
      <c r="P174" s="53"/>
      <c r="S174" s="30"/>
      <c r="U174" s="30"/>
    </row>
    <row r="175" spans="1:21" s="72" customFormat="1" ht="12.75">
      <c r="A175" s="57" t="s">
        <v>136</v>
      </c>
      <c r="B175" s="484" t="s">
        <v>206</v>
      </c>
      <c r="C175" s="57" t="s">
        <v>82</v>
      </c>
      <c r="D175" s="58">
        <v>-467454</v>
      </c>
      <c r="E175" s="59"/>
      <c r="F175" s="60">
        <v>0</v>
      </c>
      <c r="G175" s="61">
        <v>0</v>
      </c>
      <c r="H175" s="37">
        <f>G175-F175</f>
        <v>0</v>
      </c>
      <c r="I175" s="59"/>
      <c r="J175" s="60">
        <v>-116863.5</v>
      </c>
      <c r="K175" s="126">
        <v>0</v>
      </c>
      <c r="L175" s="60">
        <f>-J175</f>
        <v>116863.5</v>
      </c>
      <c r="M175" s="61">
        <f>-K175</f>
        <v>0</v>
      </c>
      <c r="N175" s="62">
        <f>L175-M175</f>
        <v>116863.5</v>
      </c>
      <c r="O175" s="59"/>
      <c r="P175" s="58">
        <f>H175+N175</f>
        <v>116863.5</v>
      </c>
      <c r="Q175" s="39"/>
      <c r="R175" s="118">
        <v>0</v>
      </c>
      <c r="S175" s="31">
        <f>D175+R175</f>
        <v>-467454</v>
      </c>
      <c r="T175" s="25"/>
      <c r="U175" s="31">
        <f>S175-D175</f>
        <v>0</v>
      </c>
    </row>
    <row r="176" spans="1:16" ht="12.75" hidden="1">
      <c r="A176" t="s">
        <v>134</v>
      </c>
      <c r="B176" s="47"/>
      <c r="C176" s="47"/>
      <c r="D176" s="48"/>
      <c r="E176" s="48"/>
      <c r="F176" s="48"/>
      <c r="G176" s="48"/>
      <c r="H176" s="48"/>
      <c r="I176" s="48"/>
      <c r="J176" s="48"/>
      <c r="L176" s="48"/>
      <c r="M176" s="48"/>
      <c r="N176" s="48"/>
      <c r="O176" s="48"/>
      <c r="P176" s="48"/>
    </row>
    <row r="177" spans="1:16" ht="12.75" hidden="1">
      <c r="A177" s="47" t="s">
        <v>128</v>
      </c>
      <c r="B177" s="47"/>
      <c r="C177" s="47"/>
      <c r="D177" s="48"/>
      <c r="E177" s="48"/>
      <c r="F177" s="48"/>
      <c r="G177" s="48"/>
      <c r="H177" s="48"/>
      <c r="I177" s="48"/>
      <c r="J177" s="48"/>
      <c r="L177" s="48"/>
      <c r="M177" s="48"/>
      <c r="N177" s="48"/>
      <c r="O177" s="48"/>
      <c r="P177" s="48"/>
    </row>
    <row r="178" spans="1:16" ht="12.75" hidden="1">
      <c r="A178" s="47" t="s">
        <v>88</v>
      </c>
      <c r="B178" s="47"/>
      <c r="C178" s="47"/>
      <c r="D178" s="48"/>
      <c r="E178" s="48"/>
      <c r="F178" s="48"/>
      <c r="G178" s="48"/>
      <c r="H178" s="48"/>
      <c r="I178" s="48"/>
      <c r="J178" s="48"/>
      <c r="L178" s="48"/>
      <c r="M178" s="48"/>
      <c r="N178" s="48"/>
      <c r="O178" s="48"/>
      <c r="P178" s="48"/>
    </row>
    <row r="179" spans="1:16" ht="12.75" hidden="1">
      <c r="A179" s="47" t="s">
        <v>102</v>
      </c>
      <c r="B179" s="47"/>
      <c r="C179" s="47"/>
      <c r="D179" s="48"/>
      <c r="E179" s="48"/>
      <c r="F179" s="48"/>
      <c r="G179" s="48"/>
      <c r="H179" s="48"/>
      <c r="I179" s="48"/>
      <c r="J179" s="48"/>
      <c r="L179" s="48"/>
      <c r="M179" s="48"/>
      <c r="N179" s="48"/>
      <c r="O179" s="48"/>
      <c r="P179" s="48"/>
    </row>
    <row r="180" spans="1:16" ht="12.75" hidden="1">
      <c r="A180" s="47" t="s">
        <v>103</v>
      </c>
      <c r="B180" s="47"/>
      <c r="C180" s="47"/>
      <c r="D180" s="48"/>
      <c r="E180" s="48"/>
      <c r="F180" s="48"/>
      <c r="G180" s="48"/>
      <c r="H180" s="48"/>
      <c r="I180" s="48"/>
      <c r="J180" s="48"/>
      <c r="L180" s="48"/>
      <c r="M180" s="48"/>
      <c r="N180" s="48"/>
      <c r="O180" s="48"/>
      <c r="P180" s="48"/>
    </row>
    <row r="181" spans="1:16" ht="12.75" hidden="1">
      <c r="A181" t="s">
        <v>144</v>
      </c>
      <c r="B181" s="47"/>
      <c r="C181" s="47"/>
      <c r="D181" s="48"/>
      <c r="E181" s="48"/>
      <c r="F181" s="48"/>
      <c r="G181" s="48"/>
      <c r="H181" s="48"/>
      <c r="I181" s="48"/>
      <c r="J181" s="48"/>
      <c r="L181" s="48"/>
      <c r="M181" s="48"/>
      <c r="N181" s="48"/>
      <c r="O181" s="48"/>
      <c r="P181" s="48"/>
    </row>
    <row r="182" spans="1:16" ht="12.75" hidden="1">
      <c r="A182" s="47" t="s">
        <v>100</v>
      </c>
      <c r="B182" s="47"/>
      <c r="C182" s="47"/>
      <c r="D182" s="48"/>
      <c r="E182" s="48"/>
      <c r="F182" s="48"/>
      <c r="G182" s="48"/>
      <c r="H182" s="48"/>
      <c r="I182" s="48"/>
      <c r="J182" s="48"/>
      <c r="L182" s="48"/>
      <c r="M182" s="48"/>
      <c r="N182" s="48"/>
      <c r="O182" s="48"/>
      <c r="P182" s="48"/>
    </row>
    <row r="183" spans="1:16" ht="12.75" hidden="1">
      <c r="A183" s="47" t="s">
        <v>89</v>
      </c>
      <c r="B183" s="47"/>
      <c r="C183" s="47"/>
      <c r="D183" s="48"/>
      <c r="E183" s="48"/>
      <c r="F183" s="48"/>
      <c r="G183" s="48"/>
      <c r="H183" s="48"/>
      <c r="I183" s="48"/>
      <c r="J183" s="48"/>
      <c r="L183" s="48"/>
      <c r="M183" s="48"/>
      <c r="N183" s="48"/>
      <c r="O183" s="48"/>
      <c r="P183" s="48"/>
    </row>
    <row r="184" spans="1:16" ht="12.75" hidden="1">
      <c r="A184" s="47" t="s">
        <v>96</v>
      </c>
      <c r="B184" s="47"/>
      <c r="C184" s="47"/>
      <c r="D184" s="46" t="s">
        <v>81</v>
      </c>
      <c r="E184" s="46"/>
      <c r="F184" s="46"/>
      <c r="G184" s="48"/>
      <c r="H184" s="48"/>
      <c r="I184" s="48"/>
      <c r="J184" s="48"/>
      <c r="L184" s="48"/>
      <c r="M184" s="48"/>
      <c r="N184" s="48"/>
      <c r="O184" s="48"/>
      <c r="P184" s="48"/>
    </row>
    <row r="185" spans="1:16" ht="12.75" hidden="1">
      <c r="A185" s="47" t="s">
        <v>97</v>
      </c>
      <c r="B185" s="47"/>
      <c r="C185" s="47"/>
      <c r="D185" s="48"/>
      <c r="E185" s="48"/>
      <c r="F185" s="48"/>
      <c r="G185" s="48"/>
      <c r="H185" s="48"/>
      <c r="I185" s="48"/>
      <c r="J185" s="48"/>
      <c r="L185" s="48"/>
      <c r="M185" s="48"/>
      <c r="N185" s="48"/>
      <c r="O185" s="48"/>
      <c r="P185" s="48"/>
    </row>
    <row r="186" spans="1:16" ht="12.75" hidden="1">
      <c r="A186" s="47" t="s">
        <v>92</v>
      </c>
      <c r="B186" s="47"/>
      <c r="C186" s="47"/>
      <c r="D186" s="48"/>
      <c r="E186" s="48"/>
      <c r="F186" s="48"/>
      <c r="G186" s="48"/>
      <c r="H186" s="48"/>
      <c r="I186" s="48"/>
      <c r="J186" s="48"/>
      <c r="L186" s="48"/>
      <c r="M186" s="48"/>
      <c r="N186" s="48"/>
      <c r="O186" s="48"/>
      <c r="P186" s="48"/>
    </row>
    <row r="187" spans="1:16" ht="12.75" hidden="1">
      <c r="A187" s="47" t="s">
        <v>142</v>
      </c>
      <c r="B187" s="49"/>
      <c r="C187" s="50"/>
      <c r="D187" s="51"/>
      <c r="E187" s="51"/>
      <c r="F187" s="48"/>
      <c r="G187" s="48"/>
      <c r="H187" s="52"/>
      <c r="I187" s="48"/>
      <c r="J187" s="48"/>
      <c r="L187" s="48"/>
      <c r="M187" s="48"/>
      <c r="N187" s="48"/>
      <c r="O187" s="48"/>
      <c r="P187" s="48"/>
    </row>
    <row r="188" spans="1:16" ht="12.75" hidden="1">
      <c r="A188" s="47" t="s">
        <v>72</v>
      </c>
      <c r="B188" s="49"/>
      <c r="C188" s="50"/>
      <c r="D188" s="51"/>
      <c r="E188" s="51"/>
      <c r="F188" s="48"/>
      <c r="G188" s="48"/>
      <c r="H188" s="52"/>
      <c r="I188" s="48"/>
      <c r="J188" s="48"/>
      <c r="L188" s="48"/>
      <c r="M188" s="48"/>
      <c r="N188" s="48"/>
      <c r="O188" s="48"/>
      <c r="P188" s="48"/>
    </row>
    <row r="189" spans="1:16" ht="12.75" hidden="1">
      <c r="A189" s="47" t="s">
        <v>93</v>
      </c>
      <c r="B189" s="49"/>
      <c r="C189" s="50"/>
      <c r="D189" s="51"/>
      <c r="E189" s="51"/>
      <c r="F189" s="48"/>
      <c r="G189" s="48"/>
      <c r="H189" s="52"/>
      <c r="I189" s="48"/>
      <c r="J189" s="48"/>
      <c r="L189" s="48"/>
      <c r="M189" s="48"/>
      <c r="N189" s="48"/>
      <c r="O189" s="48"/>
      <c r="P189" s="48"/>
    </row>
    <row r="190" spans="1:16" ht="12.75" hidden="1">
      <c r="A190" s="47" t="s">
        <v>94</v>
      </c>
      <c r="B190" s="49"/>
      <c r="C190" s="50"/>
      <c r="D190" s="51"/>
      <c r="E190" s="51"/>
      <c r="F190" s="48"/>
      <c r="G190" s="48"/>
      <c r="H190" s="52"/>
      <c r="I190" s="48"/>
      <c r="J190" s="48"/>
      <c r="L190" s="48"/>
      <c r="M190" s="48"/>
      <c r="N190" s="48"/>
      <c r="O190" s="48"/>
      <c r="P190" s="48"/>
    </row>
    <row r="191" spans="1:16" ht="12.75" hidden="1">
      <c r="A191" t="s">
        <v>145</v>
      </c>
      <c r="B191" s="47"/>
      <c r="C191" s="47"/>
      <c r="D191" s="48"/>
      <c r="E191" s="48"/>
      <c r="F191" s="48"/>
      <c r="G191" s="48"/>
      <c r="H191" s="48"/>
      <c r="I191" s="48"/>
      <c r="J191" s="48"/>
      <c r="L191" s="48"/>
      <c r="M191" s="48"/>
      <c r="N191" s="48"/>
      <c r="O191" s="48"/>
      <c r="P191" s="48"/>
    </row>
    <row r="192" spans="1:16" ht="12.75" hidden="1">
      <c r="A192" s="47" t="s">
        <v>91</v>
      </c>
      <c r="B192" s="47"/>
      <c r="C192" s="47"/>
      <c r="D192" s="48"/>
      <c r="E192" s="48"/>
      <c r="F192" s="48"/>
      <c r="G192" s="48"/>
      <c r="H192" s="48"/>
      <c r="I192" s="48"/>
      <c r="J192" s="48"/>
      <c r="L192" s="48"/>
      <c r="M192" s="48"/>
      <c r="N192" s="48"/>
      <c r="O192" s="48"/>
      <c r="P192" s="48"/>
    </row>
    <row r="193" spans="1:16" ht="12.75" hidden="1">
      <c r="A193" t="s">
        <v>135</v>
      </c>
      <c r="B193" s="47"/>
      <c r="C193" s="47"/>
      <c r="D193" s="48"/>
      <c r="E193" s="48"/>
      <c r="F193" s="48"/>
      <c r="G193" s="48"/>
      <c r="H193" s="48"/>
      <c r="I193" s="48"/>
      <c r="J193" s="48"/>
      <c r="L193" s="48"/>
      <c r="M193" s="48"/>
      <c r="N193" s="48"/>
      <c r="O193" s="48"/>
      <c r="P193" s="48"/>
    </row>
    <row r="194" spans="1:16" ht="12.75" hidden="1">
      <c r="A194" s="47" t="s">
        <v>29</v>
      </c>
      <c r="B194" s="47"/>
      <c r="C194" s="47"/>
      <c r="D194" s="48"/>
      <c r="E194" s="48"/>
      <c r="F194" s="48"/>
      <c r="G194" s="48"/>
      <c r="H194" s="48"/>
      <c r="I194" s="48"/>
      <c r="J194" s="48"/>
      <c r="L194" s="48"/>
      <c r="M194" s="48"/>
      <c r="N194" s="48"/>
      <c r="O194" s="48"/>
      <c r="P194" s="48"/>
    </row>
    <row r="195" spans="1:21" ht="12.75" hidden="1">
      <c r="A195" s="47" t="s">
        <v>35</v>
      </c>
      <c r="B195" t="s">
        <v>146</v>
      </c>
      <c r="C195" s="47"/>
      <c r="D195" s="53" t="s">
        <v>36</v>
      </c>
      <c r="E195" s="48"/>
      <c r="F195" s="54" t="s">
        <v>36</v>
      </c>
      <c r="G195" s="55" t="s">
        <v>37</v>
      </c>
      <c r="H195" s="56"/>
      <c r="I195" s="48"/>
      <c r="J195" s="54" t="s">
        <v>36</v>
      </c>
      <c r="K195" s="125" t="s">
        <v>37</v>
      </c>
      <c r="L195" s="54"/>
      <c r="M195" s="55"/>
      <c r="N195" s="56"/>
      <c r="O195" s="48"/>
      <c r="P195" s="53"/>
      <c r="R195" s="116" t="s">
        <v>71</v>
      </c>
      <c r="S195" s="30"/>
      <c r="U195" s="30"/>
    </row>
    <row r="196" spans="1:21" ht="12.75" hidden="1">
      <c r="A196" s="47" t="s">
        <v>38</v>
      </c>
      <c r="B196" s="47"/>
      <c r="C196" s="47"/>
      <c r="D196" s="53" t="s">
        <v>39</v>
      </c>
      <c r="E196" s="48"/>
      <c r="F196" s="54" t="s">
        <v>40</v>
      </c>
      <c r="G196" s="55" t="s">
        <v>40</v>
      </c>
      <c r="H196" s="56"/>
      <c r="I196" s="48"/>
      <c r="J196" s="54" t="s">
        <v>40</v>
      </c>
      <c r="K196" s="125" t="s">
        <v>40</v>
      </c>
      <c r="L196" s="54"/>
      <c r="M196" s="55"/>
      <c r="N196" s="56"/>
      <c r="O196" s="48"/>
      <c r="P196" s="53"/>
      <c r="R196" s="117" t="s">
        <v>39</v>
      </c>
      <c r="S196" s="30"/>
      <c r="U196" s="30"/>
    </row>
    <row r="197" spans="1:21" ht="12.75" hidden="1">
      <c r="A197" s="47" t="s">
        <v>79</v>
      </c>
      <c r="B197" s="47"/>
      <c r="C197" s="47"/>
      <c r="D197" s="53"/>
      <c r="E197" s="48"/>
      <c r="F197" s="54" t="s">
        <v>77</v>
      </c>
      <c r="G197" s="55" t="s">
        <v>77</v>
      </c>
      <c r="H197" s="56"/>
      <c r="I197" s="48"/>
      <c r="J197" s="54" t="s">
        <v>78</v>
      </c>
      <c r="K197" s="125" t="s">
        <v>78</v>
      </c>
      <c r="L197" s="54"/>
      <c r="M197" s="55"/>
      <c r="N197" s="56"/>
      <c r="O197" s="48"/>
      <c r="P197" s="53"/>
      <c r="S197" s="30"/>
      <c r="U197" s="30"/>
    </row>
    <row r="198" spans="1:21" s="72" customFormat="1" ht="12.75">
      <c r="A198" s="57" t="s">
        <v>136</v>
      </c>
      <c r="B198" s="484" t="s">
        <v>205</v>
      </c>
      <c r="C198" s="57" t="s">
        <v>83</v>
      </c>
      <c r="D198" s="58">
        <v>7114140</v>
      </c>
      <c r="E198" s="59"/>
      <c r="F198" s="60">
        <v>1778534.9990000003</v>
      </c>
      <c r="G198" s="61">
        <v>43.45999999999913</v>
      </c>
      <c r="H198" s="37">
        <f>G198-F198</f>
        <v>-1778491.5390000003</v>
      </c>
      <c r="I198" s="59"/>
      <c r="J198" s="60">
        <v>0</v>
      </c>
      <c r="K198" s="126">
        <v>0</v>
      </c>
      <c r="L198" s="60">
        <f>-J198</f>
        <v>0</v>
      </c>
      <c r="M198" s="61">
        <f>-K198</f>
        <v>0</v>
      </c>
      <c r="N198" s="62">
        <f>L198-M198</f>
        <v>0</v>
      </c>
      <c r="O198" s="59"/>
      <c r="P198" s="58">
        <f>H198+N198</f>
        <v>-1778491.5390000003</v>
      </c>
      <c r="Q198" s="39"/>
      <c r="R198" s="118">
        <v>0</v>
      </c>
      <c r="S198" s="31">
        <f>D198+R198</f>
        <v>7114140</v>
      </c>
      <c r="T198" s="25"/>
      <c r="U198" s="31">
        <f>S198-D198</f>
        <v>0</v>
      </c>
    </row>
    <row r="199" spans="1:16" ht="12.75" hidden="1">
      <c r="A199" t="s">
        <v>134</v>
      </c>
      <c r="B199" s="47"/>
      <c r="C199" s="47"/>
      <c r="D199" s="48"/>
      <c r="E199" s="48"/>
      <c r="F199" s="48"/>
      <c r="G199" s="48"/>
      <c r="H199" s="48"/>
      <c r="I199" s="48"/>
      <c r="J199" s="48"/>
      <c r="L199" s="48"/>
      <c r="M199" s="48"/>
      <c r="N199" s="48"/>
      <c r="O199" s="48"/>
      <c r="P199" s="48"/>
    </row>
    <row r="200" spans="1:16" ht="12.75" hidden="1">
      <c r="A200" s="47" t="s">
        <v>128</v>
      </c>
      <c r="B200" s="47"/>
      <c r="C200" s="47"/>
      <c r="D200" s="48"/>
      <c r="E200" s="48"/>
      <c r="F200" s="48"/>
      <c r="G200" s="48"/>
      <c r="H200" s="48"/>
      <c r="I200" s="48"/>
      <c r="J200" s="48"/>
      <c r="L200" s="48"/>
      <c r="M200" s="48"/>
      <c r="N200" s="48"/>
      <c r="O200" s="48"/>
      <c r="P200" s="48"/>
    </row>
    <row r="201" spans="1:16" ht="12.75" hidden="1">
      <c r="A201" s="47" t="s">
        <v>88</v>
      </c>
      <c r="B201" s="47"/>
      <c r="C201" s="47"/>
      <c r="D201" s="48"/>
      <c r="E201" s="48"/>
      <c r="F201" s="48"/>
      <c r="G201" s="48"/>
      <c r="H201" s="48"/>
      <c r="I201" s="48"/>
      <c r="J201" s="48"/>
      <c r="L201" s="48"/>
      <c r="M201" s="48"/>
      <c r="N201" s="48"/>
      <c r="O201" s="48"/>
      <c r="P201" s="48"/>
    </row>
    <row r="202" spans="1:16" ht="12.75" hidden="1">
      <c r="A202" s="47" t="s">
        <v>102</v>
      </c>
      <c r="B202" s="47"/>
      <c r="C202" s="47"/>
      <c r="D202" s="48"/>
      <c r="E202" s="48"/>
      <c r="F202" s="48"/>
      <c r="G202" s="48"/>
      <c r="H202" s="48"/>
      <c r="I202" s="48"/>
      <c r="J202" s="48"/>
      <c r="L202" s="48"/>
      <c r="M202" s="48"/>
      <c r="N202" s="48"/>
      <c r="O202" s="48"/>
      <c r="P202" s="48"/>
    </row>
    <row r="203" spans="1:16" ht="12.75" hidden="1">
      <c r="A203" s="47" t="s">
        <v>103</v>
      </c>
      <c r="B203" s="47"/>
      <c r="C203" s="47"/>
      <c r="D203" s="48"/>
      <c r="E203" s="48"/>
      <c r="F203" s="48"/>
      <c r="G203" s="48"/>
      <c r="H203" s="48"/>
      <c r="I203" s="48"/>
      <c r="J203" s="48"/>
      <c r="L203" s="48"/>
      <c r="M203" s="48"/>
      <c r="N203" s="48"/>
      <c r="O203" s="48"/>
      <c r="P203" s="48"/>
    </row>
    <row r="204" spans="1:16" ht="12.75" hidden="1">
      <c r="A204" t="s">
        <v>144</v>
      </c>
      <c r="B204" s="47"/>
      <c r="C204" s="47"/>
      <c r="D204" s="48"/>
      <c r="E204" s="48"/>
      <c r="F204" s="48"/>
      <c r="G204" s="48"/>
      <c r="H204" s="48"/>
      <c r="I204" s="48"/>
      <c r="J204" s="48"/>
      <c r="L204" s="48"/>
      <c r="M204" s="48"/>
      <c r="N204" s="48"/>
      <c r="O204" s="48"/>
      <c r="P204" s="48"/>
    </row>
    <row r="205" spans="1:16" ht="12.75" hidden="1">
      <c r="A205" s="47" t="s">
        <v>100</v>
      </c>
      <c r="B205" s="47"/>
      <c r="C205" s="47"/>
      <c r="D205" s="48"/>
      <c r="E205" s="48"/>
      <c r="F205" s="48"/>
      <c r="G205" s="48"/>
      <c r="H205" s="48"/>
      <c r="I205" s="48"/>
      <c r="J205" s="48"/>
      <c r="L205" s="48"/>
      <c r="M205" s="48"/>
      <c r="N205" s="48"/>
      <c r="O205" s="48"/>
      <c r="P205" s="48"/>
    </row>
    <row r="206" spans="1:16" ht="12.75" hidden="1">
      <c r="A206" s="47" t="s">
        <v>89</v>
      </c>
      <c r="B206" s="47"/>
      <c r="C206" s="47"/>
      <c r="D206" s="48"/>
      <c r="E206" s="48"/>
      <c r="F206" s="48"/>
      <c r="G206" s="48"/>
      <c r="H206" s="48"/>
      <c r="I206" s="48"/>
      <c r="J206" s="48"/>
      <c r="L206" s="48"/>
      <c r="M206" s="48"/>
      <c r="N206" s="48"/>
      <c r="O206" s="48"/>
      <c r="P206" s="48"/>
    </row>
    <row r="207" spans="1:16" ht="12.75" hidden="1">
      <c r="A207" s="47" t="s">
        <v>117</v>
      </c>
      <c r="B207" s="47"/>
      <c r="C207" s="47"/>
      <c r="G207" s="48"/>
      <c r="H207" s="48"/>
      <c r="I207" s="48"/>
      <c r="J207" s="48"/>
      <c r="L207" s="48"/>
      <c r="M207" s="48"/>
      <c r="N207" s="48"/>
      <c r="O207" s="48"/>
      <c r="P207" s="48"/>
    </row>
    <row r="208" spans="1:16" ht="12.75" hidden="1">
      <c r="A208" s="47" t="s">
        <v>96</v>
      </c>
      <c r="B208" s="47"/>
      <c r="C208" s="47"/>
      <c r="D208" s="46" t="s">
        <v>122</v>
      </c>
      <c r="E208" s="46"/>
      <c r="F208" s="46"/>
      <c r="G208" s="48"/>
      <c r="H208" s="48"/>
      <c r="I208" s="48"/>
      <c r="J208" s="48"/>
      <c r="L208" s="48"/>
      <c r="M208" s="48"/>
      <c r="N208" s="48"/>
      <c r="O208" s="48"/>
      <c r="P208" s="48"/>
    </row>
    <row r="209" spans="1:16" ht="12.75" hidden="1">
      <c r="A209" s="47" t="s">
        <v>97</v>
      </c>
      <c r="B209" s="47"/>
      <c r="C209" s="47"/>
      <c r="D209" s="48"/>
      <c r="E209" s="48"/>
      <c r="F209" s="48"/>
      <c r="G209" s="48"/>
      <c r="H209" s="48"/>
      <c r="I209" s="48"/>
      <c r="J209" s="48"/>
      <c r="L209" s="48"/>
      <c r="M209" s="48"/>
      <c r="N209" s="48"/>
      <c r="O209" s="48"/>
      <c r="P209" s="48"/>
    </row>
    <row r="210" spans="1:16" ht="12.75" hidden="1">
      <c r="A210" s="47" t="s">
        <v>92</v>
      </c>
      <c r="B210" s="47"/>
      <c r="C210" s="47"/>
      <c r="D210" s="48"/>
      <c r="E210" s="48"/>
      <c r="F210" s="48"/>
      <c r="G210" s="48"/>
      <c r="H210" s="48"/>
      <c r="I210" s="48"/>
      <c r="J210" s="48"/>
      <c r="L210" s="48"/>
      <c r="M210" s="48"/>
      <c r="N210" s="48"/>
      <c r="O210" s="48"/>
      <c r="P210" s="48"/>
    </row>
    <row r="211" spans="1:16" ht="12.75" hidden="1">
      <c r="A211" s="47" t="s">
        <v>124</v>
      </c>
      <c r="B211" s="49"/>
      <c r="C211" s="50"/>
      <c r="D211" s="51"/>
      <c r="E211" s="51"/>
      <c r="F211" s="48"/>
      <c r="G211" s="48"/>
      <c r="H211" s="52"/>
      <c r="I211" s="48"/>
      <c r="J211" s="48"/>
      <c r="L211" s="48"/>
      <c r="M211" s="48"/>
      <c r="N211" s="48"/>
      <c r="O211" s="48"/>
      <c r="P211" s="48"/>
    </row>
    <row r="212" spans="1:16" ht="12.75" hidden="1">
      <c r="A212" s="47" t="s">
        <v>72</v>
      </c>
      <c r="B212" s="49"/>
      <c r="C212" s="50"/>
      <c r="D212" s="51"/>
      <c r="E212" s="51"/>
      <c r="F212" s="48"/>
      <c r="G212" s="48"/>
      <c r="H212" s="52"/>
      <c r="I212" s="48"/>
      <c r="J212" s="48"/>
      <c r="L212" s="48"/>
      <c r="M212" s="48"/>
      <c r="N212" s="48"/>
      <c r="O212" s="48"/>
      <c r="P212" s="48"/>
    </row>
    <row r="213" spans="1:16" ht="12.75" hidden="1">
      <c r="A213" s="47" t="s">
        <v>93</v>
      </c>
      <c r="B213" s="49"/>
      <c r="C213" s="50"/>
      <c r="D213" s="51"/>
      <c r="E213" s="51"/>
      <c r="F213" s="48"/>
      <c r="G213" s="48"/>
      <c r="H213" s="52"/>
      <c r="I213" s="48"/>
      <c r="J213" s="48"/>
      <c r="L213" s="48"/>
      <c r="M213" s="48"/>
      <c r="N213" s="48"/>
      <c r="O213" s="48"/>
      <c r="P213" s="48"/>
    </row>
    <row r="214" spans="1:16" ht="12.75" hidden="1">
      <c r="A214" s="47" t="s">
        <v>121</v>
      </c>
      <c r="B214" s="49"/>
      <c r="C214" s="50"/>
      <c r="D214" s="51"/>
      <c r="E214" s="51"/>
      <c r="F214" s="48"/>
      <c r="G214" s="48"/>
      <c r="H214" s="52"/>
      <c r="I214" s="48"/>
      <c r="J214" s="48"/>
      <c r="L214" s="48"/>
      <c r="M214" s="48"/>
      <c r="N214" s="48"/>
      <c r="O214" s="48"/>
      <c r="P214" s="48"/>
    </row>
    <row r="215" spans="1:16" ht="12.75" hidden="1">
      <c r="A215" t="s">
        <v>145</v>
      </c>
      <c r="B215" s="47"/>
      <c r="C215" s="47"/>
      <c r="D215" s="48"/>
      <c r="E215" s="48"/>
      <c r="F215" s="48"/>
      <c r="G215" s="48"/>
      <c r="H215" s="48"/>
      <c r="I215" s="48"/>
      <c r="J215" s="48"/>
      <c r="L215" s="48"/>
      <c r="M215" s="48"/>
      <c r="N215" s="48"/>
      <c r="O215" s="48"/>
      <c r="P215" s="48"/>
    </row>
    <row r="216" spans="1:16" ht="12.75" hidden="1">
      <c r="A216" s="47" t="s">
        <v>91</v>
      </c>
      <c r="B216" s="47"/>
      <c r="C216" s="47"/>
      <c r="D216" s="48"/>
      <c r="E216" s="48"/>
      <c r="F216" s="48"/>
      <c r="G216" s="48"/>
      <c r="H216" s="48"/>
      <c r="I216" s="48"/>
      <c r="J216" s="48"/>
      <c r="L216" s="48"/>
      <c r="M216" s="48"/>
      <c r="N216" s="48"/>
      <c r="O216" s="48"/>
      <c r="P216" s="48"/>
    </row>
    <row r="217" spans="1:16" ht="12.75" hidden="1">
      <c r="A217" t="s">
        <v>135</v>
      </c>
      <c r="B217" s="47"/>
      <c r="C217" s="47"/>
      <c r="D217" s="48"/>
      <c r="E217" s="48"/>
      <c r="F217" s="48"/>
      <c r="G217" s="48"/>
      <c r="H217" s="48"/>
      <c r="I217" s="48"/>
      <c r="J217" s="48"/>
      <c r="L217" s="48"/>
      <c r="M217" s="48"/>
      <c r="N217" s="48"/>
      <c r="O217" s="48"/>
      <c r="P217" s="48"/>
    </row>
    <row r="218" spans="1:16" ht="12.75" hidden="1">
      <c r="A218" s="47" t="s">
        <v>29</v>
      </c>
      <c r="B218" s="47"/>
      <c r="C218" s="47"/>
      <c r="D218" s="48"/>
      <c r="E218" s="48"/>
      <c r="F218" s="48"/>
      <c r="G218" s="48"/>
      <c r="H218" s="48"/>
      <c r="I218" s="48"/>
      <c r="J218" s="48"/>
      <c r="L218" s="48"/>
      <c r="M218" s="48"/>
      <c r="N218" s="48"/>
      <c r="O218" s="48"/>
      <c r="P218" s="48"/>
    </row>
    <row r="219" spans="1:21" ht="12.75" hidden="1">
      <c r="A219" s="47" t="s">
        <v>35</v>
      </c>
      <c r="B219" t="s">
        <v>146</v>
      </c>
      <c r="C219" s="47"/>
      <c r="D219" s="53" t="s">
        <v>36</v>
      </c>
      <c r="E219" s="48"/>
      <c r="F219" s="54" t="s">
        <v>36</v>
      </c>
      <c r="G219" s="55" t="s">
        <v>37</v>
      </c>
      <c r="H219" s="56"/>
      <c r="I219" s="48"/>
      <c r="J219" s="54" t="s">
        <v>36</v>
      </c>
      <c r="K219" s="125" t="s">
        <v>37</v>
      </c>
      <c r="L219" s="54"/>
      <c r="M219" s="55"/>
      <c r="N219" s="56"/>
      <c r="O219" s="48"/>
      <c r="P219" s="53"/>
      <c r="R219" s="116" t="s">
        <v>71</v>
      </c>
      <c r="S219" s="30"/>
      <c r="U219" s="30"/>
    </row>
    <row r="220" spans="1:21" ht="12.75" hidden="1">
      <c r="A220" s="47" t="s">
        <v>38</v>
      </c>
      <c r="B220" s="47"/>
      <c r="C220" s="47"/>
      <c r="D220" s="53" t="s">
        <v>39</v>
      </c>
      <c r="E220" s="48"/>
      <c r="F220" s="54" t="s">
        <v>40</v>
      </c>
      <c r="G220" s="55" t="s">
        <v>40</v>
      </c>
      <c r="H220" s="56"/>
      <c r="I220" s="48"/>
      <c r="J220" s="54" t="s">
        <v>40</v>
      </c>
      <c r="K220" s="125" t="s">
        <v>40</v>
      </c>
      <c r="L220" s="54"/>
      <c r="M220" s="55"/>
      <c r="N220" s="56"/>
      <c r="O220" s="48"/>
      <c r="P220" s="53"/>
      <c r="R220" s="117" t="s">
        <v>39</v>
      </c>
      <c r="S220" s="30"/>
      <c r="U220" s="30"/>
    </row>
    <row r="221" spans="1:21" ht="12.75" hidden="1">
      <c r="A221" s="47" t="s">
        <v>79</v>
      </c>
      <c r="B221" s="47"/>
      <c r="C221" s="47"/>
      <c r="D221" s="53"/>
      <c r="E221" s="48"/>
      <c r="F221" s="54" t="s">
        <v>77</v>
      </c>
      <c r="G221" s="55" t="s">
        <v>77</v>
      </c>
      <c r="H221" s="56"/>
      <c r="I221" s="48"/>
      <c r="J221" s="54" t="s">
        <v>78</v>
      </c>
      <c r="K221" s="125" t="s">
        <v>78</v>
      </c>
      <c r="L221" s="54"/>
      <c r="M221" s="55"/>
      <c r="N221" s="56"/>
      <c r="O221" s="48"/>
      <c r="P221" s="53"/>
      <c r="S221" s="30"/>
      <c r="U221" s="30"/>
    </row>
    <row r="222" spans="1:21" s="72" customFormat="1" ht="12.75" hidden="1">
      <c r="A222" s="57" t="s">
        <v>136</v>
      </c>
      <c r="B222" s="484"/>
      <c r="C222" s="57" t="s">
        <v>122</v>
      </c>
      <c r="D222" s="58">
        <v>0</v>
      </c>
      <c r="E222" s="59"/>
      <c r="F222" s="60">
        <v>0</v>
      </c>
      <c r="G222" s="61">
        <v>0</v>
      </c>
      <c r="H222" s="37">
        <f>G222-F222</f>
        <v>0</v>
      </c>
      <c r="I222" s="59"/>
      <c r="J222" s="60">
        <v>0</v>
      </c>
      <c r="K222" s="126">
        <v>0</v>
      </c>
      <c r="L222" s="60">
        <f>-J222</f>
        <v>0</v>
      </c>
      <c r="M222" s="61">
        <f>-K222</f>
        <v>0</v>
      </c>
      <c r="N222" s="62">
        <f>L222-M222</f>
        <v>0</v>
      </c>
      <c r="O222" s="59"/>
      <c r="P222" s="58">
        <f>H222+N222</f>
        <v>0</v>
      </c>
      <c r="Q222" s="39"/>
      <c r="R222" s="118">
        <v>0</v>
      </c>
      <c r="S222" s="31">
        <f>D222+R222</f>
        <v>0</v>
      </c>
      <c r="T222" s="25"/>
      <c r="U222" s="31">
        <f>S222-D222</f>
        <v>0</v>
      </c>
    </row>
    <row r="223" spans="1:16" ht="12.75" hidden="1">
      <c r="A223" t="s">
        <v>134</v>
      </c>
      <c r="B223" s="47"/>
      <c r="C223" s="47"/>
      <c r="D223" s="48"/>
      <c r="E223" s="48"/>
      <c r="F223" s="48"/>
      <c r="G223" s="48"/>
      <c r="H223" s="48"/>
      <c r="I223" s="48"/>
      <c r="J223" s="48"/>
      <c r="L223" s="48"/>
      <c r="M223" s="48"/>
      <c r="N223" s="48"/>
      <c r="O223" s="48"/>
      <c r="P223" s="48"/>
    </row>
    <row r="224" spans="1:16" ht="12.75" hidden="1">
      <c r="A224" s="47" t="s">
        <v>128</v>
      </c>
      <c r="B224" s="47"/>
      <c r="C224" s="47"/>
      <c r="D224" s="48"/>
      <c r="E224" s="48"/>
      <c r="F224" s="48"/>
      <c r="G224" s="48"/>
      <c r="H224" s="48"/>
      <c r="I224" s="48"/>
      <c r="J224" s="48"/>
      <c r="L224" s="48"/>
      <c r="M224" s="48"/>
      <c r="N224" s="48"/>
      <c r="O224" s="48"/>
      <c r="P224" s="48"/>
    </row>
    <row r="225" spans="1:16" ht="12.75" hidden="1">
      <c r="A225" s="47" t="s">
        <v>88</v>
      </c>
      <c r="B225" s="47"/>
      <c r="C225" s="47"/>
      <c r="D225" s="48"/>
      <c r="E225" s="48"/>
      <c r="F225" s="48"/>
      <c r="G225" s="48"/>
      <c r="H225" s="48"/>
      <c r="I225" s="48"/>
      <c r="J225" s="48"/>
      <c r="L225" s="48"/>
      <c r="M225" s="48"/>
      <c r="N225" s="48"/>
      <c r="O225" s="48"/>
      <c r="P225" s="48"/>
    </row>
    <row r="226" spans="1:16" ht="12.75" hidden="1">
      <c r="A226" s="47" t="s">
        <v>102</v>
      </c>
      <c r="B226" s="47"/>
      <c r="C226" s="47"/>
      <c r="D226" s="48"/>
      <c r="E226" s="48"/>
      <c r="F226" s="48"/>
      <c r="G226" s="48"/>
      <c r="H226" s="48"/>
      <c r="I226" s="48"/>
      <c r="J226" s="48"/>
      <c r="L226" s="48"/>
      <c r="M226" s="48"/>
      <c r="N226" s="48"/>
      <c r="O226" s="48"/>
      <c r="P226" s="48"/>
    </row>
    <row r="227" spans="1:16" ht="12.75" hidden="1">
      <c r="A227" s="47" t="s">
        <v>103</v>
      </c>
      <c r="B227" s="47"/>
      <c r="C227" s="47"/>
      <c r="D227" s="48"/>
      <c r="E227" s="48"/>
      <c r="F227" s="48"/>
      <c r="G227" s="48"/>
      <c r="H227" s="48"/>
      <c r="I227" s="48"/>
      <c r="J227" s="48"/>
      <c r="L227" s="48"/>
      <c r="M227" s="48"/>
      <c r="N227" s="48"/>
      <c r="O227" s="48"/>
      <c r="P227" s="48"/>
    </row>
    <row r="228" spans="1:16" ht="12.75" hidden="1">
      <c r="A228" t="s">
        <v>144</v>
      </c>
      <c r="B228" s="47"/>
      <c r="C228" s="47"/>
      <c r="D228" s="48"/>
      <c r="E228" s="48"/>
      <c r="F228" s="48"/>
      <c r="G228" s="48"/>
      <c r="H228" s="48"/>
      <c r="I228" s="48"/>
      <c r="J228" s="48"/>
      <c r="L228" s="48"/>
      <c r="M228" s="48"/>
      <c r="N228" s="48"/>
      <c r="O228" s="48"/>
      <c r="P228" s="48"/>
    </row>
    <row r="229" spans="1:16" ht="12.75" hidden="1">
      <c r="A229" s="47" t="s">
        <v>100</v>
      </c>
      <c r="B229" s="47"/>
      <c r="C229" s="47"/>
      <c r="D229" s="48"/>
      <c r="E229" s="48"/>
      <c r="F229" s="48"/>
      <c r="G229" s="48"/>
      <c r="H229" s="48"/>
      <c r="I229" s="48"/>
      <c r="J229" s="48"/>
      <c r="L229" s="48"/>
      <c r="M229" s="48"/>
      <c r="N229" s="48"/>
      <c r="O229" s="48"/>
      <c r="P229" s="48"/>
    </row>
    <row r="230" spans="1:16" ht="12.75" hidden="1">
      <c r="A230" s="47" t="s">
        <v>89</v>
      </c>
      <c r="B230" s="47"/>
      <c r="C230" s="47"/>
      <c r="D230" s="48"/>
      <c r="E230" s="48"/>
      <c r="F230" s="48"/>
      <c r="G230" s="48"/>
      <c r="H230" s="48"/>
      <c r="I230" s="48"/>
      <c r="J230" s="48"/>
      <c r="L230" s="48"/>
      <c r="M230" s="48"/>
      <c r="N230" s="48"/>
      <c r="O230" s="48"/>
      <c r="P230" s="48"/>
    </row>
    <row r="231" spans="1:16" ht="12.75" hidden="1">
      <c r="A231" s="47" t="s">
        <v>96</v>
      </c>
      <c r="B231" s="47"/>
      <c r="C231" s="47"/>
      <c r="D231" s="46" t="s">
        <v>123</v>
      </c>
      <c r="E231" s="46"/>
      <c r="F231" s="46"/>
      <c r="G231" s="48"/>
      <c r="H231" s="48"/>
      <c r="I231" s="48"/>
      <c r="J231" s="48"/>
      <c r="L231" s="48"/>
      <c r="M231" s="48"/>
      <c r="N231" s="48"/>
      <c r="O231" s="48"/>
      <c r="P231" s="48"/>
    </row>
    <row r="232" spans="1:16" ht="12.75" hidden="1">
      <c r="A232" s="47" t="s">
        <v>97</v>
      </c>
      <c r="B232" s="47"/>
      <c r="C232" s="47"/>
      <c r="D232" s="48"/>
      <c r="E232" s="48"/>
      <c r="F232" s="48"/>
      <c r="G232" s="48"/>
      <c r="H232" s="48"/>
      <c r="I232" s="48"/>
      <c r="J232" s="48"/>
      <c r="L232" s="48"/>
      <c r="M232" s="48"/>
      <c r="N232" s="48"/>
      <c r="O232" s="48"/>
      <c r="P232" s="48"/>
    </row>
    <row r="233" spans="1:16" ht="12.75" hidden="1">
      <c r="A233" s="47" t="s">
        <v>92</v>
      </c>
      <c r="B233" s="47"/>
      <c r="C233" s="47"/>
      <c r="D233" s="48"/>
      <c r="E233" s="48"/>
      <c r="F233" s="48"/>
      <c r="G233" s="48"/>
      <c r="H233" s="48"/>
      <c r="I233" s="48"/>
      <c r="J233" s="48"/>
      <c r="L233" s="48"/>
      <c r="M233" s="48"/>
      <c r="N233" s="48"/>
      <c r="O233" s="48"/>
      <c r="P233" s="48"/>
    </row>
    <row r="234" spans="1:16" ht="12.75" hidden="1">
      <c r="A234" s="47" t="s">
        <v>125</v>
      </c>
      <c r="B234" s="49"/>
      <c r="C234" s="50"/>
      <c r="D234" s="51"/>
      <c r="E234" s="51"/>
      <c r="F234" s="48"/>
      <c r="G234" s="48"/>
      <c r="H234" s="52"/>
      <c r="I234" s="48"/>
      <c r="J234" s="48"/>
      <c r="L234" s="48"/>
      <c r="M234" s="48"/>
      <c r="N234" s="48"/>
      <c r="O234" s="48"/>
      <c r="P234" s="48"/>
    </row>
    <row r="235" spans="1:16" ht="12.75" hidden="1">
      <c r="A235" s="47" t="s">
        <v>72</v>
      </c>
      <c r="B235" s="49"/>
      <c r="C235" s="50"/>
      <c r="D235" s="51"/>
      <c r="E235" s="51"/>
      <c r="F235" s="48"/>
      <c r="G235" s="48"/>
      <c r="H235" s="52"/>
      <c r="I235" s="48"/>
      <c r="J235" s="48"/>
      <c r="L235" s="48"/>
      <c r="M235" s="48"/>
      <c r="N235" s="48"/>
      <c r="O235" s="48"/>
      <c r="P235" s="48"/>
    </row>
    <row r="236" spans="1:16" ht="12.75" hidden="1">
      <c r="A236" s="47" t="s">
        <v>93</v>
      </c>
      <c r="B236" s="49"/>
      <c r="C236" s="50"/>
      <c r="D236" s="51"/>
      <c r="E236" s="51"/>
      <c r="F236" s="48"/>
      <c r="G236" s="48"/>
      <c r="H236" s="52"/>
      <c r="I236" s="48"/>
      <c r="J236" s="48"/>
      <c r="L236" s="48"/>
      <c r="M236" s="48"/>
      <c r="N236" s="48"/>
      <c r="O236" s="48"/>
      <c r="P236" s="48"/>
    </row>
    <row r="237" spans="1:16" ht="12.75" hidden="1">
      <c r="A237" s="47" t="s">
        <v>121</v>
      </c>
      <c r="B237" s="49"/>
      <c r="C237" s="50"/>
      <c r="D237" s="51"/>
      <c r="E237" s="51"/>
      <c r="F237" s="48"/>
      <c r="G237" s="48"/>
      <c r="H237" s="52"/>
      <c r="I237" s="48"/>
      <c r="J237" s="48"/>
      <c r="L237" s="48"/>
      <c r="M237" s="48"/>
      <c r="N237" s="48"/>
      <c r="O237" s="48"/>
      <c r="P237" s="48"/>
    </row>
    <row r="238" spans="1:16" ht="12.75" hidden="1">
      <c r="A238" t="s">
        <v>145</v>
      </c>
      <c r="B238" s="47"/>
      <c r="C238" s="47"/>
      <c r="D238" s="48"/>
      <c r="E238" s="48"/>
      <c r="F238" s="48"/>
      <c r="G238" s="48"/>
      <c r="H238" s="48"/>
      <c r="I238" s="48"/>
      <c r="J238" s="48"/>
      <c r="L238" s="48"/>
      <c r="M238" s="48"/>
      <c r="N238" s="48"/>
      <c r="O238" s="48"/>
      <c r="P238" s="48"/>
    </row>
    <row r="239" spans="1:16" ht="12.75" hidden="1">
      <c r="A239" s="47" t="s">
        <v>91</v>
      </c>
      <c r="B239" s="47"/>
      <c r="C239" s="47"/>
      <c r="D239" s="48"/>
      <c r="E239" s="48"/>
      <c r="F239" s="48"/>
      <c r="G239" s="48"/>
      <c r="H239" s="48"/>
      <c r="I239" s="48"/>
      <c r="J239" s="48"/>
      <c r="L239" s="48"/>
      <c r="M239" s="48"/>
      <c r="N239" s="48"/>
      <c r="O239" s="48"/>
      <c r="P239" s="48"/>
    </row>
    <row r="240" spans="1:16" ht="12.75" hidden="1">
      <c r="A240" t="s">
        <v>135</v>
      </c>
      <c r="B240" s="47"/>
      <c r="C240" s="47"/>
      <c r="D240" s="48"/>
      <c r="E240" s="48"/>
      <c r="F240" s="48"/>
      <c r="G240" s="48"/>
      <c r="H240" s="48"/>
      <c r="I240" s="48"/>
      <c r="J240" s="48"/>
      <c r="L240" s="48"/>
      <c r="M240" s="48"/>
      <c r="N240" s="48"/>
      <c r="O240" s="48"/>
      <c r="P240" s="48"/>
    </row>
    <row r="241" spans="1:16" ht="12.75" hidden="1">
      <c r="A241" s="47" t="s">
        <v>29</v>
      </c>
      <c r="B241" s="47"/>
      <c r="C241" s="47"/>
      <c r="D241" s="48"/>
      <c r="E241" s="48"/>
      <c r="F241" s="48"/>
      <c r="G241" s="48"/>
      <c r="H241" s="48"/>
      <c r="I241" s="48"/>
      <c r="J241" s="48"/>
      <c r="L241" s="48"/>
      <c r="M241" s="48"/>
      <c r="N241" s="48"/>
      <c r="O241" s="48"/>
      <c r="P241" s="48"/>
    </row>
    <row r="242" spans="1:21" ht="12.75" hidden="1">
      <c r="A242" s="47" t="s">
        <v>35</v>
      </c>
      <c r="B242" t="s">
        <v>146</v>
      </c>
      <c r="C242" s="47"/>
      <c r="D242" s="53" t="s">
        <v>36</v>
      </c>
      <c r="E242" s="48"/>
      <c r="F242" s="54" t="s">
        <v>36</v>
      </c>
      <c r="G242" s="55" t="s">
        <v>37</v>
      </c>
      <c r="H242" s="56"/>
      <c r="I242" s="48"/>
      <c r="J242" s="54" t="s">
        <v>36</v>
      </c>
      <c r="K242" s="125" t="s">
        <v>37</v>
      </c>
      <c r="L242" s="54"/>
      <c r="M242" s="55"/>
      <c r="N242" s="56"/>
      <c r="O242" s="48"/>
      <c r="P242" s="53"/>
      <c r="R242" s="116" t="s">
        <v>71</v>
      </c>
      <c r="S242" s="30"/>
      <c r="U242" s="30"/>
    </row>
    <row r="243" spans="1:21" ht="12.75" hidden="1">
      <c r="A243" s="47" t="s">
        <v>38</v>
      </c>
      <c r="B243" s="47"/>
      <c r="C243" s="47"/>
      <c r="D243" s="53" t="s">
        <v>39</v>
      </c>
      <c r="E243" s="48"/>
      <c r="F243" s="54" t="s">
        <v>40</v>
      </c>
      <c r="G243" s="55" t="s">
        <v>40</v>
      </c>
      <c r="H243" s="56"/>
      <c r="I243" s="48"/>
      <c r="J243" s="54" t="s">
        <v>40</v>
      </c>
      <c r="K243" s="125" t="s">
        <v>40</v>
      </c>
      <c r="L243" s="54"/>
      <c r="M243" s="55"/>
      <c r="N243" s="56"/>
      <c r="O243" s="48"/>
      <c r="P243" s="53"/>
      <c r="R243" s="117" t="s">
        <v>39</v>
      </c>
      <c r="S243" s="30"/>
      <c r="U243" s="30"/>
    </row>
    <row r="244" spans="1:21" ht="12.75" hidden="1">
      <c r="A244" s="47" t="s">
        <v>79</v>
      </c>
      <c r="B244" s="47"/>
      <c r="C244" s="47"/>
      <c r="D244" s="53"/>
      <c r="E244" s="48"/>
      <c r="F244" s="54" t="s">
        <v>77</v>
      </c>
      <c r="G244" s="55" t="s">
        <v>77</v>
      </c>
      <c r="H244" s="56"/>
      <c r="I244" s="48"/>
      <c r="J244" s="54" t="s">
        <v>78</v>
      </c>
      <c r="K244" s="125" t="s">
        <v>78</v>
      </c>
      <c r="L244" s="54"/>
      <c r="M244" s="55"/>
      <c r="N244" s="56"/>
      <c r="O244" s="48"/>
      <c r="P244" s="53"/>
      <c r="S244" s="30"/>
      <c r="U244" s="30"/>
    </row>
    <row r="245" spans="1:21" s="72" customFormat="1" ht="12.75">
      <c r="A245" s="57" t="s">
        <v>136</v>
      </c>
      <c r="B245" s="484" t="s">
        <v>207</v>
      </c>
      <c r="C245" s="48" t="s">
        <v>123</v>
      </c>
      <c r="D245" s="58">
        <v>-1684617</v>
      </c>
      <c r="E245" s="59"/>
      <c r="F245" s="60">
        <v>0</v>
      </c>
      <c r="G245" s="61">
        <v>0</v>
      </c>
      <c r="H245" s="37">
        <f>G245-F245</f>
        <v>0</v>
      </c>
      <c r="I245" s="59"/>
      <c r="J245" s="60">
        <v>-421154.24899999995</v>
      </c>
      <c r="K245" s="126">
        <v>-467506</v>
      </c>
      <c r="L245" s="60">
        <f>-J245</f>
        <v>421154.24899999995</v>
      </c>
      <c r="M245" s="61">
        <f>-K245</f>
        <v>467506</v>
      </c>
      <c r="N245" s="62">
        <f>L245-M245</f>
        <v>-46351.75100000005</v>
      </c>
      <c r="O245" s="59"/>
      <c r="P245" s="58">
        <f>H245+N245</f>
        <v>-46351.75100000005</v>
      </c>
      <c r="Q245" s="39"/>
      <c r="R245" s="118">
        <v>0</v>
      </c>
      <c r="S245" s="31">
        <f>D245+R245</f>
        <v>-1684617</v>
      </c>
      <c r="T245" s="25"/>
      <c r="U245" s="31">
        <f>S245-D245</f>
        <v>0</v>
      </c>
    </row>
    <row r="246" spans="1:21" ht="12.75">
      <c r="A246" s="70"/>
      <c r="B246" s="73" t="s">
        <v>149</v>
      </c>
      <c r="C246" s="85"/>
      <c r="D246" s="143">
        <f>SUM(D80:D245)</f>
        <v>352405.9999999972</v>
      </c>
      <c r="E246" s="23" t="s">
        <v>30</v>
      </c>
      <c r="F246" s="82">
        <f aca="true" t="shared" si="8" ref="F246:U246">SUM(F80:F245)</f>
        <v>17142702.995</v>
      </c>
      <c r="G246" s="83">
        <f t="shared" si="8"/>
        <v>15490301.670000002</v>
      </c>
      <c r="H246" s="84">
        <f t="shared" si="8"/>
        <v>-1652401.3250000004</v>
      </c>
      <c r="I246" s="23" t="s">
        <v>30</v>
      </c>
      <c r="J246" s="83">
        <f t="shared" si="8"/>
        <v>-18014681.499</v>
      </c>
      <c r="K246" s="129">
        <f t="shared" si="8"/>
        <v>-17451716.060000002</v>
      </c>
      <c r="L246" s="82">
        <f t="shared" si="8"/>
        <v>18014681.499</v>
      </c>
      <c r="M246" s="83">
        <f t="shared" si="8"/>
        <v>17451716.060000002</v>
      </c>
      <c r="N246" s="84">
        <f t="shared" si="8"/>
        <v>562965.4389999976</v>
      </c>
      <c r="O246" s="21" t="s">
        <v>30</v>
      </c>
      <c r="P246" s="143">
        <f t="shared" si="8"/>
        <v>-1089435.8860000027</v>
      </c>
      <c r="Q246" s="111"/>
      <c r="R246" s="117">
        <f t="shared" si="8"/>
        <v>0</v>
      </c>
      <c r="S246" s="143">
        <f t="shared" si="8"/>
        <v>352405.9999999972</v>
      </c>
      <c r="T246" s="70" t="s">
        <v>30</v>
      </c>
      <c r="U246" s="143">
        <f t="shared" si="8"/>
        <v>0</v>
      </c>
    </row>
    <row r="247" spans="1:21" s="72" customFormat="1" ht="12.75">
      <c r="A247" s="148"/>
      <c r="B247" s="25"/>
      <c r="C247" s="148"/>
      <c r="D247" s="149"/>
      <c r="E247" s="150"/>
      <c r="F247" s="151"/>
      <c r="G247" s="145"/>
      <c r="H247" s="152"/>
      <c r="I247" s="153"/>
      <c r="J247" s="151"/>
      <c r="K247" s="147"/>
      <c r="L247" s="151"/>
      <c r="M247" s="145"/>
      <c r="N247" s="152"/>
      <c r="O247" s="26"/>
      <c r="P247" s="149"/>
      <c r="Q247" s="39"/>
      <c r="R247" s="118"/>
      <c r="S247" s="149"/>
      <c r="T247" s="25"/>
      <c r="U247" s="149"/>
    </row>
    <row r="248" ht="12.75" hidden="1">
      <c r="A248" t="s">
        <v>134</v>
      </c>
    </row>
    <row r="249" ht="12.75" hidden="1">
      <c r="A249" t="s">
        <v>131</v>
      </c>
    </row>
    <row r="250" ht="12.75" hidden="1">
      <c r="A250" t="s">
        <v>88</v>
      </c>
    </row>
    <row r="251" spans="1:6" ht="12.75" hidden="1">
      <c r="A251" t="s">
        <v>102</v>
      </c>
      <c r="E251" s="482"/>
      <c r="F251" s="482"/>
    </row>
    <row r="252" spans="1:6" ht="12.75" hidden="1">
      <c r="A252" t="s">
        <v>103</v>
      </c>
      <c r="E252" s="482"/>
      <c r="F252" s="482"/>
    </row>
    <row r="253" spans="1:6" ht="12.75" hidden="1">
      <c r="A253" t="s">
        <v>144</v>
      </c>
      <c r="E253" s="482"/>
      <c r="F253" s="482"/>
    </row>
    <row r="254" spans="1:6" ht="12.75" hidden="1">
      <c r="A254" t="s">
        <v>100</v>
      </c>
      <c r="E254" s="483"/>
      <c r="F254" s="483"/>
    </row>
    <row r="255" spans="1:6" ht="12.75" hidden="1">
      <c r="A255" t="s">
        <v>89</v>
      </c>
      <c r="E255" s="483"/>
      <c r="F255" s="483"/>
    </row>
    <row r="256" ht="12.75" hidden="1">
      <c r="A256" t="s">
        <v>143</v>
      </c>
    </row>
    <row r="257" ht="12.75" hidden="1">
      <c r="A257" t="s">
        <v>140</v>
      </c>
    </row>
    <row r="258" spans="1:6" ht="12.75" hidden="1">
      <c r="A258" t="s">
        <v>96</v>
      </c>
      <c r="F258" s="79" t="s">
        <v>152</v>
      </c>
    </row>
    <row r="259" ht="12.75" hidden="1">
      <c r="A259" t="s">
        <v>97</v>
      </c>
    </row>
    <row r="260" spans="1:8" ht="12.75" hidden="1">
      <c r="A260" t="s">
        <v>92</v>
      </c>
      <c r="D260" s="14"/>
      <c r="E260" s="14"/>
      <c r="H260" s="15"/>
    </row>
    <row r="261" spans="1:8" ht="12.75" hidden="1">
      <c r="A261" t="s">
        <v>151</v>
      </c>
      <c r="D261" s="14"/>
      <c r="E261" s="14"/>
      <c r="H261" s="15"/>
    </row>
    <row r="262" spans="1:8" ht="12.75" hidden="1">
      <c r="A262" t="s">
        <v>72</v>
      </c>
      <c r="B262" s="49"/>
      <c r="C262" s="50"/>
      <c r="D262" s="14"/>
      <c r="E262" s="14"/>
      <c r="H262" s="15"/>
    </row>
    <row r="263" spans="1:8" ht="12.75" hidden="1">
      <c r="A263" t="s">
        <v>93</v>
      </c>
      <c r="H263" s="15"/>
    </row>
    <row r="264" ht="12.75" hidden="1">
      <c r="A264" t="s">
        <v>94</v>
      </c>
    </row>
    <row r="265" ht="12.75" hidden="1">
      <c r="A265" t="s">
        <v>145</v>
      </c>
    </row>
    <row r="266" ht="12.75" hidden="1">
      <c r="A266" t="s">
        <v>91</v>
      </c>
    </row>
    <row r="267" ht="12.75" hidden="1">
      <c r="A267" t="s">
        <v>135</v>
      </c>
    </row>
    <row r="268" ht="12.75" hidden="1">
      <c r="A268" t="s">
        <v>29</v>
      </c>
    </row>
    <row r="269" spans="1:21" ht="12.75" hidden="1">
      <c r="A269" t="s">
        <v>35</v>
      </c>
      <c r="B269" t="s">
        <v>146</v>
      </c>
      <c r="C269" t="s">
        <v>133</v>
      </c>
      <c r="D269" s="30" t="s">
        <v>36</v>
      </c>
      <c r="F269" s="34" t="s">
        <v>36</v>
      </c>
      <c r="G269" s="21" t="s">
        <v>37</v>
      </c>
      <c r="H269" s="35"/>
      <c r="J269" s="34" t="s">
        <v>36</v>
      </c>
      <c r="K269" s="125" t="s">
        <v>37</v>
      </c>
      <c r="L269" s="34"/>
      <c r="M269" s="21"/>
      <c r="N269" s="35"/>
      <c r="P269" s="30"/>
      <c r="R269" s="116" t="s">
        <v>71</v>
      </c>
      <c r="S269" s="30"/>
      <c r="U269" s="30"/>
    </row>
    <row r="270" spans="1:21" ht="12.75" hidden="1">
      <c r="A270" t="s">
        <v>38</v>
      </c>
      <c r="D270" s="30" t="s">
        <v>39</v>
      </c>
      <c r="F270" s="34" t="s">
        <v>40</v>
      </c>
      <c r="G270" s="21" t="s">
        <v>40</v>
      </c>
      <c r="H270" s="35"/>
      <c r="J270" s="34" t="s">
        <v>40</v>
      </c>
      <c r="K270" s="125" t="s">
        <v>40</v>
      </c>
      <c r="L270" s="34"/>
      <c r="M270" s="21"/>
      <c r="N270" s="35"/>
      <c r="P270" s="30"/>
      <c r="R270" s="117" t="s">
        <v>39</v>
      </c>
      <c r="S270" s="30"/>
      <c r="U270" s="30"/>
    </row>
    <row r="271" spans="1:21" ht="12.75" hidden="1">
      <c r="A271" t="s">
        <v>79</v>
      </c>
      <c r="D271" s="30"/>
      <c r="F271" s="34" t="s">
        <v>77</v>
      </c>
      <c r="G271" s="21" t="s">
        <v>77</v>
      </c>
      <c r="H271" s="35"/>
      <c r="J271" s="34" t="s">
        <v>78</v>
      </c>
      <c r="K271" s="125" t="s">
        <v>78</v>
      </c>
      <c r="L271" s="34"/>
      <c r="M271" s="21"/>
      <c r="N271" s="35"/>
      <c r="P271" s="30"/>
      <c r="S271" s="30"/>
      <c r="U271" s="30"/>
    </row>
    <row r="272" spans="1:21" s="102" customFormat="1" ht="12.75">
      <c r="A272" s="92" t="s">
        <v>136</v>
      </c>
      <c r="B272" s="92" t="s">
        <v>207</v>
      </c>
      <c r="C272" s="92" t="s">
        <v>208</v>
      </c>
      <c r="D272" s="139">
        <v>3584776</v>
      </c>
      <c r="E272" s="94"/>
      <c r="F272" s="140">
        <v>803986.751</v>
      </c>
      <c r="G272" s="141">
        <v>-68710</v>
      </c>
      <c r="H272" s="142">
        <f>G272-F272</f>
        <v>-872696.751</v>
      </c>
      <c r="I272" s="94"/>
      <c r="J272" s="95">
        <v>0</v>
      </c>
      <c r="K272" s="120">
        <v>0</v>
      </c>
      <c r="L272" s="140">
        <f>-J272</f>
        <v>0</v>
      </c>
      <c r="M272" s="141">
        <f>-K272</f>
        <v>0</v>
      </c>
      <c r="N272" s="142">
        <f>L272-M272</f>
        <v>0</v>
      </c>
      <c r="O272" s="94"/>
      <c r="P272" s="139">
        <f>H272+N272</f>
        <v>-872696.751</v>
      </c>
      <c r="Q272" s="64"/>
      <c r="R272" s="121">
        <v>0</v>
      </c>
      <c r="S272" s="139">
        <f>D272+R272</f>
        <v>3584776</v>
      </c>
      <c r="T272" s="92"/>
      <c r="U272" s="139">
        <f>S272-D272</f>
        <v>0</v>
      </c>
    </row>
    <row r="273" spans="1:21" s="72" customFormat="1" ht="12.75">
      <c r="A273" s="148"/>
      <c r="B273" s="25"/>
      <c r="C273" s="148"/>
      <c r="D273" s="149"/>
      <c r="E273" s="150"/>
      <c r="F273" s="151"/>
      <c r="G273" s="145"/>
      <c r="H273" s="152"/>
      <c r="I273" s="153"/>
      <c r="J273" s="151"/>
      <c r="K273" s="147"/>
      <c r="L273" s="151"/>
      <c r="M273" s="145"/>
      <c r="N273" s="152"/>
      <c r="O273" s="26"/>
      <c r="P273" s="149"/>
      <c r="Q273" s="39"/>
      <c r="R273" s="118"/>
      <c r="S273" s="149"/>
      <c r="T273" s="25"/>
      <c r="U273" s="149"/>
    </row>
    <row r="274" spans="1:21" ht="12.75">
      <c r="A274" s="70"/>
      <c r="B274" s="73" t="s">
        <v>155</v>
      </c>
      <c r="C274" s="85"/>
      <c r="D274" s="132">
        <f>SUM(D55,D77,D246,D272)</f>
        <v>25026832.000000175</v>
      </c>
      <c r="E274" s="23"/>
      <c r="F274" s="133">
        <f>SUM(F55,F77,F246,F272)</f>
        <v>42748016.424000025</v>
      </c>
      <c r="G274" s="110">
        <f>SUM(G55,G77,G246,G272)</f>
        <v>36957896.96999997</v>
      </c>
      <c r="H274" s="134">
        <f>SUM(H55,H77,H246,H272)</f>
        <v>-5790119.4540000595</v>
      </c>
      <c r="I274" s="23"/>
      <c r="J274" s="110">
        <f>SUM(J55,J77,J246,J272)</f>
        <v>-37767779.775000006</v>
      </c>
      <c r="K274" s="128">
        <f>SUM(K55,K77,K246,K272)</f>
        <v>-33681259.4</v>
      </c>
      <c r="L274" s="133">
        <f>SUM(L55,L77,L246,L272)</f>
        <v>37767779.775000006</v>
      </c>
      <c r="M274" s="110">
        <f>SUM(M55,M77,M246,M272)</f>
        <v>33681259.4</v>
      </c>
      <c r="N274" s="134">
        <f>SUM(N55,N77,N246,N272)</f>
        <v>4086520.3750000102</v>
      </c>
      <c r="O274" s="21"/>
      <c r="P274" s="132">
        <f>SUM(P55,P77,P246,P272)</f>
        <v>-1703599.0790000488</v>
      </c>
      <c r="Q274" s="40"/>
      <c r="R274" s="120">
        <f>SUM(R55,R77,R246,R272)</f>
        <v>0</v>
      </c>
      <c r="S274" s="132">
        <f>SUM(S55,S77,S246,S272)</f>
        <v>25026832.000000175</v>
      </c>
      <c r="T274" s="70"/>
      <c r="U274" s="132">
        <f>SUM(U55,U77,U246,U272)</f>
        <v>0</v>
      </c>
    </row>
    <row r="275" spans="1:21" s="72" customFormat="1" ht="12.75">
      <c r="A275" s="148"/>
      <c r="B275" s="25"/>
      <c r="C275" s="148"/>
      <c r="D275" s="149"/>
      <c r="E275" s="150"/>
      <c r="F275" s="151"/>
      <c r="G275" s="145"/>
      <c r="H275" s="152"/>
      <c r="I275" s="153"/>
      <c r="J275" s="151"/>
      <c r="K275" s="147"/>
      <c r="L275" s="151"/>
      <c r="M275" s="145"/>
      <c r="N275" s="152"/>
      <c r="O275" s="26"/>
      <c r="P275" s="149"/>
      <c r="Q275" s="39"/>
      <c r="R275" s="118"/>
      <c r="S275" s="149"/>
      <c r="T275" s="25"/>
      <c r="U275" s="149"/>
    </row>
    <row r="276" ht="12.75" hidden="1">
      <c r="A276" t="s">
        <v>134</v>
      </c>
    </row>
    <row r="277" ht="12.75" hidden="1">
      <c r="A277" t="s">
        <v>131</v>
      </c>
    </row>
    <row r="278" ht="12.75" hidden="1">
      <c r="A278" t="s">
        <v>88</v>
      </c>
    </row>
    <row r="279" spans="1:6" ht="12.75" hidden="1">
      <c r="A279" t="s">
        <v>102</v>
      </c>
      <c r="E279" s="482"/>
      <c r="F279" s="482"/>
    </row>
    <row r="280" spans="1:6" ht="12.75" hidden="1">
      <c r="A280" t="s">
        <v>103</v>
      </c>
      <c r="E280" s="482"/>
      <c r="F280" s="482"/>
    </row>
    <row r="281" spans="1:6" ht="12.75" hidden="1">
      <c r="A281" t="s">
        <v>144</v>
      </c>
      <c r="E281" s="482"/>
      <c r="F281" s="482"/>
    </row>
    <row r="282" spans="1:6" ht="12.75" hidden="1">
      <c r="A282" t="s">
        <v>100</v>
      </c>
      <c r="E282" s="483"/>
      <c r="F282" s="483"/>
    </row>
    <row r="283" spans="1:6" ht="12.75" hidden="1">
      <c r="A283" t="s">
        <v>89</v>
      </c>
      <c r="E283" s="483"/>
      <c r="F283" s="483"/>
    </row>
    <row r="284" ht="12.75" hidden="1">
      <c r="A284" t="s">
        <v>143</v>
      </c>
    </row>
    <row r="285" ht="12.75" hidden="1">
      <c r="A285" t="s">
        <v>140</v>
      </c>
    </row>
    <row r="286" spans="1:6" ht="12.75" hidden="1">
      <c r="A286" t="s">
        <v>96</v>
      </c>
      <c r="F286" s="79" t="s">
        <v>164</v>
      </c>
    </row>
    <row r="287" ht="12.75" hidden="1">
      <c r="A287" t="s">
        <v>97</v>
      </c>
    </row>
    <row r="288" spans="1:8" ht="12.75" hidden="1">
      <c r="A288" t="s">
        <v>92</v>
      </c>
      <c r="D288" s="14"/>
      <c r="E288" s="14"/>
      <c r="H288" s="15"/>
    </row>
    <row r="289" spans="1:8" ht="12.75" hidden="1">
      <c r="A289" t="s">
        <v>153</v>
      </c>
      <c r="D289" s="14"/>
      <c r="E289" s="14"/>
      <c r="H289" s="15"/>
    </row>
    <row r="290" spans="1:8" ht="12.75" hidden="1">
      <c r="A290" t="s">
        <v>72</v>
      </c>
      <c r="B290" s="49"/>
      <c r="C290" s="50"/>
      <c r="D290" s="14"/>
      <c r="E290" s="14"/>
      <c r="H290" s="15"/>
    </row>
    <row r="291" spans="1:8" ht="12.75" hidden="1">
      <c r="A291" t="s">
        <v>93</v>
      </c>
      <c r="H291" s="15"/>
    </row>
    <row r="292" ht="12.75" hidden="1">
      <c r="A292" t="s">
        <v>94</v>
      </c>
    </row>
    <row r="293" ht="12.75" hidden="1">
      <c r="A293" t="s">
        <v>145</v>
      </c>
    </row>
    <row r="294" ht="12.75" hidden="1">
      <c r="A294" t="s">
        <v>91</v>
      </c>
    </row>
    <row r="295" ht="12.75" hidden="1">
      <c r="A295" t="s">
        <v>135</v>
      </c>
    </row>
    <row r="296" ht="12.75" hidden="1">
      <c r="A296" t="s">
        <v>29</v>
      </c>
    </row>
    <row r="297" spans="1:21" ht="12.75" hidden="1">
      <c r="A297" t="s">
        <v>35</v>
      </c>
      <c r="B297" t="s">
        <v>146</v>
      </c>
      <c r="C297" t="s">
        <v>133</v>
      </c>
      <c r="D297" s="30" t="s">
        <v>36</v>
      </c>
      <c r="F297" s="34" t="s">
        <v>36</v>
      </c>
      <c r="G297" s="21" t="s">
        <v>37</v>
      </c>
      <c r="H297" s="35"/>
      <c r="J297" s="34" t="s">
        <v>36</v>
      </c>
      <c r="K297" s="125" t="s">
        <v>37</v>
      </c>
      <c r="L297" s="34"/>
      <c r="M297" s="21"/>
      <c r="N297" s="35"/>
      <c r="P297" s="30"/>
      <c r="R297" s="116" t="s">
        <v>71</v>
      </c>
      <c r="S297" s="30"/>
      <c r="U297" s="30"/>
    </row>
    <row r="298" spans="1:21" ht="12.75" hidden="1">
      <c r="A298" t="s">
        <v>38</v>
      </c>
      <c r="D298" s="30" t="s">
        <v>39</v>
      </c>
      <c r="F298" s="34" t="s">
        <v>40</v>
      </c>
      <c r="G298" s="21" t="s">
        <v>40</v>
      </c>
      <c r="H298" s="35"/>
      <c r="J298" s="34" t="s">
        <v>40</v>
      </c>
      <c r="K298" s="125" t="s">
        <v>40</v>
      </c>
      <c r="L298" s="34"/>
      <c r="M298" s="21"/>
      <c r="N298" s="35"/>
      <c r="P298" s="30"/>
      <c r="R298" s="117" t="s">
        <v>39</v>
      </c>
      <c r="S298" s="30"/>
      <c r="U298" s="30"/>
    </row>
    <row r="299" spans="1:21" ht="12.75" hidden="1">
      <c r="A299" t="s">
        <v>79</v>
      </c>
      <c r="D299" s="30"/>
      <c r="F299" s="34" t="s">
        <v>77</v>
      </c>
      <c r="G299" s="21" t="s">
        <v>77</v>
      </c>
      <c r="H299" s="35"/>
      <c r="J299" s="34" t="s">
        <v>78</v>
      </c>
      <c r="K299" s="125" t="s">
        <v>78</v>
      </c>
      <c r="L299" s="34"/>
      <c r="M299" s="21"/>
      <c r="N299" s="35"/>
      <c r="P299" s="30"/>
      <c r="S299" s="30"/>
      <c r="U299" s="30"/>
    </row>
    <row r="300" spans="1:21" s="75" customFormat="1" ht="12.75" hidden="1">
      <c r="A300" s="57" t="s">
        <v>136</v>
      </c>
      <c r="B300" s="57"/>
      <c r="C300" s="57"/>
      <c r="D300" s="135">
        <v>0</v>
      </c>
      <c r="E300" s="59"/>
      <c r="F300" s="136">
        <v>0</v>
      </c>
      <c r="G300" s="137">
        <v>0</v>
      </c>
      <c r="H300" s="138">
        <f>G300-F300</f>
        <v>0</v>
      </c>
      <c r="I300" s="59"/>
      <c r="J300" s="60">
        <v>0</v>
      </c>
      <c r="K300" s="126">
        <v>0</v>
      </c>
      <c r="L300" s="136">
        <f>-J300</f>
        <v>0</v>
      </c>
      <c r="M300" s="137">
        <f>-K300</f>
        <v>0</v>
      </c>
      <c r="N300" s="138">
        <f>L300-M300</f>
        <v>0</v>
      </c>
      <c r="O300" s="59"/>
      <c r="P300" s="135">
        <f>H300+N300</f>
        <v>0</v>
      </c>
      <c r="Q300" s="64"/>
      <c r="R300" s="118">
        <v>0</v>
      </c>
      <c r="S300" s="135">
        <f>D300+R300</f>
        <v>0</v>
      </c>
      <c r="T300" s="57"/>
      <c r="U300" s="135">
        <f>S300-D300</f>
        <v>0</v>
      </c>
    </row>
    <row r="301" spans="1:21" s="72" customFormat="1" ht="12.75">
      <c r="A301" s="148"/>
      <c r="B301" s="25"/>
      <c r="C301" s="148"/>
      <c r="D301" s="149"/>
      <c r="E301" s="150"/>
      <c r="F301" s="151"/>
      <c r="G301" s="145"/>
      <c r="H301" s="152"/>
      <c r="I301" s="153"/>
      <c r="J301" s="151"/>
      <c r="K301" s="147"/>
      <c r="L301" s="151"/>
      <c r="M301" s="145"/>
      <c r="N301" s="152"/>
      <c r="O301" s="26"/>
      <c r="P301" s="149"/>
      <c r="Q301" s="39"/>
      <c r="R301" s="118"/>
      <c r="S301" s="149"/>
      <c r="T301" s="25"/>
      <c r="U301" s="149"/>
    </row>
    <row r="302" spans="1:21" ht="12.75">
      <c r="A302" s="70"/>
      <c r="B302" s="73" t="s">
        <v>156</v>
      </c>
      <c r="C302" s="85"/>
      <c r="D302" s="132">
        <f>SUM(D274,D300)</f>
        <v>25026832.000000175</v>
      </c>
      <c r="E302" s="23"/>
      <c r="F302" s="133">
        <f>SUM(F274,F300)</f>
        <v>42748016.424000025</v>
      </c>
      <c r="G302" s="110">
        <f>SUM(G274,G300)</f>
        <v>36957896.96999997</v>
      </c>
      <c r="H302" s="134">
        <f>SUM(H274,H300)</f>
        <v>-5790119.4540000595</v>
      </c>
      <c r="I302" s="23"/>
      <c r="J302" s="110">
        <f>SUM(J274,J300)</f>
        <v>-37767779.775000006</v>
      </c>
      <c r="K302" s="128">
        <f>SUM(K274,K300)</f>
        <v>-33681259.4</v>
      </c>
      <c r="L302" s="133">
        <f>SUM(L274,L300)</f>
        <v>37767779.775000006</v>
      </c>
      <c r="M302" s="110">
        <f>SUM(M274,M300)</f>
        <v>33681259.4</v>
      </c>
      <c r="N302" s="134">
        <f>SUM(N274,N300)</f>
        <v>4086520.3750000102</v>
      </c>
      <c r="O302" s="21"/>
      <c r="P302" s="132">
        <f>SUM(P274,P300)</f>
        <v>-1703599.0790000488</v>
      </c>
      <c r="Q302" s="40">
        <f>SUM(Q274,Q300)</f>
        <v>0</v>
      </c>
      <c r="R302" s="120">
        <f>SUM(R274,R300)</f>
        <v>0</v>
      </c>
      <c r="S302" s="132">
        <f>SUM(S274,S300)</f>
        <v>25026832.000000175</v>
      </c>
      <c r="T302" s="70"/>
      <c r="U302" s="132">
        <f>SUM(U274,U300)</f>
        <v>0</v>
      </c>
    </row>
    <row r="303" spans="1:21" s="72" customFormat="1" ht="12.75">
      <c r="A303" s="148"/>
      <c r="B303" s="25"/>
      <c r="C303" s="148"/>
      <c r="D303" s="149"/>
      <c r="E303" s="150"/>
      <c r="F303" s="151"/>
      <c r="G303" s="145"/>
      <c r="H303" s="152"/>
      <c r="I303" s="153"/>
      <c r="J303" s="151"/>
      <c r="K303" s="147"/>
      <c r="L303" s="151"/>
      <c r="M303" s="145"/>
      <c r="N303" s="152"/>
      <c r="O303" s="26"/>
      <c r="P303" s="149"/>
      <c r="Q303" s="39"/>
      <c r="R303" s="118"/>
      <c r="S303" s="149"/>
      <c r="T303" s="25"/>
      <c r="U303" s="149"/>
    </row>
    <row r="304" spans="1:21" s="72" customFormat="1" ht="12.75">
      <c r="A304" s="148"/>
      <c r="B304" s="86" t="s">
        <v>157</v>
      </c>
      <c r="C304" s="148"/>
      <c r="D304" s="149"/>
      <c r="E304" s="150"/>
      <c r="F304" s="151"/>
      <c r="G304" s="145"/>
      <c r="H304" s="152"/>
      <c r="I304" s="153"/>
      <c r="J304" s="151"/>
      <c r="K304" s="147"/>
      <c r="L304" s="151"/>
      <c r="M304" s="145"/>
      <c r="N304" s="152"/>
      <c r="O304" s="26"/>
      <c r="P304" s="149"/>
      <c r="Q304" s="39"/>
      <c r="R304" s="118"/>
      <c r="S304" s="149"/>
      <c r="T304" s="25"/>
      <c r="U304" s="149"/>
    </row>
    <row r="305" ht="12.75" hidden="1">
      <c r="A305" t="s">
        <v>134</v>
      </c>
    </row>
    <row r="306" ht="12.75" hidden="1">
      <c r="A306" t="s">
        <v>148</v>
      </c>
    </row>
    <row r="307" ht="12.75" hidden="1">
      <c r="A307" t="s">
        <v>131</v>
      </c>
    </row>
    <row r="308" ht="12.75" hidden="1">
      <c r="A308" t="s">
        <v>88</v>
      </c>
    </row>
    <row r="309" spans="1:6" ht="12.75" hidden="1">
      <c r="A309" t="s">
        <v>102</v>
      </c>
      <c r="E309" s="482" t="s">
        <v>62</v>
      </c>
      <c r="F309" s="482" t="s">
        <v>67</v>
      </c>
    </row>
    <row r="310" spans="1:6" ht="12.75" hidden="1">
      <c r="A310" t="s">
        <v>103</v>
      </c>
      <c r="E310" s="482" t="s">
        <v>63</v>
      </c>
      <c r="F310" s="482" t="s">
        <v>110</v>
      </c>
    </row>
    <row r="311" spans="1:6" ht="12.75" hidden="1">
      <c r="A311" t="s">
        <v>144</v>
      </c>
      <c r="E311" s="482" t="s">
        <v>64</v>
      </c>
      <c r="F311" s="482" t="s">
        <v>53</v>
      </c>
    </row>
    <row r="312" spans="1:6" ht="12.75" hidden="1">
      <c r="A312" t="s">
        <v>100</v>
      </c>
      <c r="E312" s="483" t="s">
        <v>65</v>
      </c>
      <c r="F312" s="483" t="s">
        <v>132</v>
      </c>
    </row>
    <row r="313" spans="1:6" ht="12.75" hidden="1">
      <c r="A313" t="s">
        <v>89</v>
      </c>
      <c r="E313" s="483" t="s">
        <v>66</v>
      </c>
      <c r="F313" s="483" t="s">
        <v>68</v>
      </c>
    </row>
    <row r="314" ht="12.75" hidden="1">
      <c r="A314" t="s">
        <v>143</v>
      </c>
    </row>
    <row r="315" ht="12.75" hidden="1">
      <c r="A315" t="s">
        <v>140</v>
      </c>
    </row>
    <row r="316" spans="1:6" ht="12.75" hidden="1">
      <c r="A316" t="s">
        <v>96</v>
      </c>
      <c r="F316" s="79" t="s">
        <v>165</v>
      </c>
    </row>
    <row r="317" ht="12.75" hidden="1">
      <c r="A317" t="s">
        <v>97</v>
      </c>
    </row>
    <row r="318" spans="1:8" ht="12.75" hidden="1">
      <c r="A318" t="s">
        <v>92</v>
      </c>
      <c r="D318" s="14"/>
      <c r="E318" s="14"/>
      <c r="H318" s="15"/>
    </row>
    <row r="319" spans="1:8" ht="12.75" hidden="1">
      <c r="A319" t="s">
        <v>154</v>
      </c>
      <c r="D319" s="14"/>
      <c r="E319" s="14"/>
      <c r="H319" s="15"/>
    </row>
    <row r="320" spans="1:8" ht="12.75" hidden="1">
      <c r="A320" t="s">
        <v>72</v>
      </c>
      <c r="B320" s="49"/>
      <c r="C320" s="50"/>
      <c r="D320" s="14"/>
      <c r="E320" s="14"/>
      <c r="H320" s="15"/>
    </row>
    <row r="321" spans="1:8" ht="12.75" hidden="1">
      <c r="A321" t="s">
        <v>93</v>
      </c>
      <c r="H321" s="15"/>
    </row>
    <row r="322" ht="12.75" hidden="1">
      <c r="A322" t="s">
        <v>94</v>
      </c>
    </row>
    <row r="323" ht="12.75" hidden="1">
      <c r="A323" t="s">
        <v>145</v>
      </c>
    </row>
    <row r="324" ht="12.75" hidden="1">
      <c r="A324" t="s">
        <v>91</v>
      </c>
    </row>
    <row r="325" ht="12.75" hidden="1">
      <c r="A325" t="s">
        <v>147</v>
      </c>
    </row>
    <row r="326" ht="12.75" hidden="1">
      <c r="A326" t="s">
        <v>29</v>
      </c>
    </row>
    <row r="327" spans="1:21" ht="12.75" hidden="1">
      <c r="A327" t="s">
        <v>35</v>
      </c>
      <c r="B327" t="s">
        <v>146</v>
      </c>
      <c r="C327" t="s">
        <v>133</v>
      </c>
      <c r="D327" s="30" t="s">
        <v>36</v>
      </c>
      <c r="F327" s="34" t="s">
        <v>36</v>
      </c>
      <c r="G327" s="21" t="s">
        <v>37</v>
      </c>
      <c r="H327" s="35"/>
      <c r="J327" s="34" t="s">
        <v>36</v>
      </c>
      <c r="K327" s="125" t="s">
        <v>37</v>
      </c>
      <c r="L327" s="34"/>
      <c r="M327" s="21"/>
      <c r="N327" s="35"/>
      <c r="P327" s="30"/>
      <c r="R327" s="116" t="s">
        <v>71</v>
      </c>
      <c r="S327" s="30"/>
      <c r="U327" s="30"/>
    </row>
    <row r="328" spans="1:21" ht="12.75" hidden="1">
      <c r="A328" t="s">
        <v>38</v>
      </c>
      <c r="D328" s="30" t="s">
        <v>39</v>
      </c>
      <c r="F328" s="34" t="s">
        <v>40</v>
      </c>
      <c r="G328" s="21" t="s">
        <v>40</v>
      </c>
      <c r="H328" s="35"/>
      <c r="J328" s="34" t="s">
        <v>40</v>
      </c>
      <c r="K328" s="125" t="s">
        <v>40</v>
      </c>
      <c r="L328" s="34"/>
      <c r="M328" s="21"/>
      <c r="N328" s="35"/>
      <c r="P328" s="30"/>
      <c r="R328" s="117" t="s">
        <v>39</v>
      </c>
      <c r="S328" s="30"/>
      <c r="U328" s="30"/>
    </row>
    <row r="329" spans="1:21" ht="12.75" hidden="1">
      <c r="A329" t="s">
        <v>79</v>
      </c>
      <c r="D329" s="30"/>
      <c r="F329" s="34" t="s">
        <v>77</v>
      </c>
      <c r="G329" s="21" t="s">
        <v>77</v>
      </c>
      <c r="H329" s="35"/>
      <c r="J329" s="34" t="s">
        <v>78</v>
      </c>
      <c r="K329" s="125" t="s">
        <v>78</v>
      </c>
      <c r="L329" s="34"/>
      <c r="M329" s="21"/>
      <c r="N329" s="35"/>
      <c r="P329" s="30"/>
      <c r="S329" s="30"/>
      <c r="U329" s="30"/>
    </row>
    <row r="330" spans="1:21" s="75" customFormat="1" ht="12.75">
      <c r="A330" s="57" t="s">
        <v>169</v>
      </c>
      <c r="B330" s="57"/>
      <c r="C330" s="57"/>
      <c r="D330" s="58">
        <v>0</v>
      </c>
      <c r="E330" s="59"/>
      <c r="F330" s="60">
        <v>0</v>
      </c>
      <c r="G330" s="61">
        <v>0</v>
      </c>
      <c r="H330" s="62">
        <f>G330-F330</f>
        <v>0</v>
      </c>
      <c r="I330" s="59"/>
      <c r="J330" s="60">
        <v>0</v>
      </c>
      <c r="K330" s="126">
        <v>20996412.880000003</v>
      </c>
      <c r="L330" s="60">
        <f aca="true" t="shared" si="9" ref="L330:M333">-J330</f>
        <v>0</v>
      </c>
      <c r="M330" s="61">
        <f t="shared" si="9"/>
        <v>-20996412.880000003</v>
      </c>
      <c r="N330" s="62">
        <f>L330-M330</f>
        <v>20996412.880000003</v>
      </c>
      <c r="O330" s="59"/>
      <c r="P330" s="58">
        <f>H330+N330</f>
        <v>20996412.880000003</v>
      </c>
      <c r="Q330" s="64"/>
      <c r="R330" s="118">
        <v>0</v>
      </c>
      <c r="S330" s="58">
        <f>D330+R330</f>
        <v>0</v>
      </c>
      <c r="T330" s="57"/>
      <c r="U330" s="58">
        <f>S330-D330</f>
        <v>0</v>
      </c>
    </row>
    <row r="331" spans="1:21" s="75" customFormat="1" ht="12.75">
      <c r="A331" s="57" t="s">
        <v>169</v>
      </c>
      <c r="B331" s="57" t="s">
        <v>209</v>
      </c>
      <c r="C331" s="57" t="s">
        <v>210</v>
      </c>
      <c r="D331" s="58">
        <v>-13879952.000000002</v>
      </c>
      <c r="E331" s="59"/>
      <c r="F331" s="60">
        <v>0</v>
      </c>
      <c r="G331" s="61">
        <v>0</v>
      </c>
      <c r="H331" s="62">
        <f>G331-F331</f>
        <v>0</v>
      </c>
      <c r="I331" s="59"/>
      <c r="J331" s="60">
        <v>-3469988.001</v>
      </c>
      <c r="K331" s="126">
        <v>-3903637</v>
      </c>
      <c r="L331" s="60">
        <f t="shared" si="9"/>
        <v>3469988.001</v>
      </c>
      <c r="M331" s="61">
        <f t="shared" si="9"/>
        <v>3903637</v>
      </c>
      <c r="N331" s="62">
        <f>L331-M331</f>
        <v>-433648.99899999984</v>
      </c>
      <c r="O331" s="59"/>
      <c r="P331" s="58">
        <f>H331+N331</f>
        <v>-433648.99899999984</v>
      </c>
      <c r="Q331" s="64"/>
      <c r="R331" s="118">
        <v>0</v>
      </c>
      <c r="S331" s="58">
        <f>D331+R331</f>
        <v>-13879952.000000002</v>
      </c>
      <c r="T331" s="57"/>
      <c r="U331" s="58">
        <f>S331-D331</f>
        <v>0</v>
      </c>
    </row>
    <row r="332" spans="1:21" s="75" customFormat="1" ht="12.75">
      <c r="A332" s="57" t="s">
        <v>169</v>
      </c>
      <c r="B332" s="57" t="s">
        <v>211</v>
      </c>
      <c r="C332" s="57" t="s">
        <v>212</v>
      </c>
      <c r="D332" s="58">
        <v>-11301070.000000004</v>
      </c>
      <c r="E332" s="59"/>
      <c r="F332" s="60">
        <v>8475802.499999998</v>
      </c>
      <c r="G332" s="61">
        <v>0</v>
      </c>
      <c r="H332" s="62">
        <f>G332-F332</f>
        <v>-8475802.499999998</v>
      </c>
      <c r="I332" s="59"/>
      <c r="J332" s="60">
        <v>-11301070</v>
      </c>
      <c r="K332" s="126">
        <v>0</v>
      </c>
      <c r="L332" s="60">
        <f t="shared" si="9"/>
        <v>11301070</v>
      </c>
      <c r="M332" s="61">
        <f t="shared" si="9"/>
        <v>0</v>
      </c>
      <c r="N332" s="62">
        <f>L332-M332</f>
        <v>11301070</v>
      </c>
      <c r="O332" s="59"/>
      <c r="P332" s="58">
        <f>H332+N332</f>
        <v>2825267.500000002</v>
      </c>
      <c r="Q332" s="64"/>
      <c r="R332" s="118">
        <v>0</v>
      </c>
      <c r="S332" s="58">
        <f>D332+R332</f>
        <v>-11301070.000000004</v>
      </c>
      <c r="T332" s="57"/>
      <c r="U332" s="58">
        <f>S332-D332</f>
        <v>0</v>
      </c>
    </row>
    <row r="333" spans="1:21" s="75" customFormat="1" ht="12.75">
      <c r="A333" s="57" t="s">
        <v>136</v>
      </c>
      <c r="B333" s="57" t="s">
        <v>213</v>
      </c>
      <c r="C333" s="57" t="s">
        <v>214</v>
      </c>
      <c r="D333" s="58">
        <v>154172</v>
      </c>
      <c r="E333" s="59"/>
      <c r="F333" s="60">
        <v>77086</v>
      </c>
      <c r="G333" s="61">
        <v>94112.5</v>
      </c>
      <c r="H333" s="62">
        <f>G333-F333</f>
        <v>17026.5</v>
      </c>
      <c r="I333" s="59"/>
      <c r="J333" s="60">
        <v>0</v>
      </c>
      <c r="K333" s="126">
        <v>0</v>
      </c>
      <c r="L333" s="60">
        <f t="shared" si="9"/>
        <v>0</v>
      </c>
      <c r="M333" s="61">
        <f t="shared" si="9"/>
        <v>0</v>
      </c>
      <c r="N333" s="62">
        <f>L333-M333</f>
        <v>0</v>
      </c>
      <c r="O333" s="59"/>
      <c r="P333" s="58">
        <f>H333+N333</f>
        <v>17026.5</v>
      </c>
      <c r="Q333" s="64"/>
      <c r="R333" s="118">
        <v>0</v>
      </c>
      <c r="S333" s="58">
        <f>D333+R333</f>
        <v>154172</v>
      </c>
      <c r="T333" s="57"/>
      <c r="U333" s="58">
        <f>S333-D333</f>
        <v>0</v>
      </c>
    </row>
    <row r="334" spans="1:21" ht="12.75">
      <c r="A334" s="70"/>
      <c r="B334" s="73" t="s">
        <v>158</v>
      </c>
      <c r="C334" s="85"/>
      <c r="D334" s="132">
        <f>SUM(D329:D333)</f>
        <v>-25026850.000000007</v>
      </c>
      <c r="E334" s="23"/>
      <c r="F334" s="133">
        <f>SUM(F329:F333)</f>
        <v>8552888.499999998</v>
      </c>
      <c r="G334" s="110">
        <f>SUM(G329:G333)</f>
        <v>94112.5</v>
      </c>
      <c r="H334" s="134">
        <f>SUM(H329:H333)</f>
        <v>-8458775.999999998</v>
      </c>
      <c r="I334" s="23"/>
      <c r="J334" s="110">
        <f>SUM(J333:J333)</f>
        <v>0</v>
      </c>
      <c r="K334" s="128">
        <f>SUM(K329:K333)</f>
        <v>17092775.880000003</v>
      </c>
      <c r="L334" s="133">
        <f>SUM(L329:L333)</f>
        <v>14771058.001</v>
      </c>
      <c r="M334" s="110">
        <f>SUM(M329:M333)</f>
        <v>-17092775.880000003</v>
      </c>
      <c r="N334" s="134">
        <f>SUM(N329:N333)</f>
        <v>31863833.881000005</v>
      </c>
      <c r="O334" s="21"/>
      <c r="P334" s="132">
        <f>SUM(P329:P333)</f>
        <v>23405057.881000005</v>
      </c>
      <c r="Q334" s="40">
        <f>SUM(Q329:Q333)</f>
        <v>0</v>
      </c>
      <c r="R334" s="120">
        <f>SUM(R329:R333)</f>
        <v>0</v>
      </c>
      <c r="S334" s="132">
        <f>SUM(S329:S333)</f>
        <v>-25026850.000000007</v>
      </c>
      <c r="T334" s="70"/>
      <c r="U334" s="132">
        <f>SUM(U329:U333)</f>
        <v>0</v>
      </c>
    </row>
    <row r="335" spans="1:21" s="72" customFormat="1" ht="12.75">
      <c r="A335" s="144"/>
      <c r="C335" s="144"/>
      <c r="D335" s="145"/>
      <c r="E335" s="146"/>
      <c r="F335" s="145"/>
      <c r="G335" s="145"/>
      <c r="H335" s="145"/>
      <c r="I335" s="145"/>
      <c r="J335" s="145"/>
      <c r="K335" s="147"/>
      <c r="L335" s="145"/>
      <c r="M335" s="145"/>
      <c r="N335" s="145"/>
      <c r="O335" s="27"/>
      <c r="P335" s="145"/>
      <c r="Q335" s="74"/>
      <c r="R335" s="118"/>
      <c r="S335" s="145"/>
      <c r="U335" s="145"/>
    </row>
    <row r="336" spans="2:21" s="105" customFormat="1" ht="26.25" customHeight="1" thickBot="1">
      <c r="B336" s="107" t="s">
        <v>60</v>
      </c>
      <c r="C336" s="106"/>
      <c r="D336" s="104">
        <f>SUM(D302,D334)</f>
        <v>-17.999999832361937</v>
      </c>
      <c r="E336" s="108"/>
      <c r="F336" s="104">
        <f>SUM(F302,F334)</f>
        <v>51300904.924000025</v>
      </c>
      <c r="G336" s="104">
        <f>SUM(G302,G334)</f>
        <v>37052009.46999997</v>
      </c>
      <c r="H336" s="104">
        <f>SUM(H302,H334)</f>
        <v>-14248895.454000058</v>
      </c>
      <c r="I336" s="108"/>
      <c r="J336" s="104">
        <f>SUM(J302,J334)</f>
        <v>-37767779.775000006</v>
      </c>
      <c r="K336" s="130">
        <f>SUM(K302,K334)</f>
        <v>-16588483.519999996</v>
      </c>
      <c r="L336" s="104">
        <f>SUM(L302,L334)</f>
        <v>52538837.77600001</v>
      </c>
      <c r="M336" s="104">
        <f>SUM(M302,M334)</f>
        <v>16588483.519999996</v>
      </c>
      <c r="N336" s="104">
        <f>SUM(N302,N334)</f>
        <v>35950354.25600001</v>
      </c>
      <c r="O336" s="109"/>
      <c r="P336" s="104">
        <f>H336+N336</f>
        <v>21701458.801999956</v>
      </c>
      <c r="Q336" s="154">
        <f>SUM(Q302,Q334)</f>
        <v>0</v>
      </c>
      <c r="R336" s="155">
        <f>SUM(R302,R334)</f>
        <v>0</v>
      </c>
      <c r="S336" s="104">
        <f>SUM(S302,S334)</f>
        <v>-17.999999832361937</v>
      </c>
      <c r="U336" s="104">
        <f>SUM(U302,U334)</f>
        <v>0</v>
      </c>
    </row>
    <row r="337" spans="1:21" ht="13.5" thickTop="1">
      <c r="A337" s="70"/>
      <c r="B337" s="70"/>
      <c r="C337" s="70"/>
      <c r="D337" s="21"/>
      <c r="E337" s="21"/>
      <c r="F337" s="21"/>
      <c r="G337" s="21"/>
      <c r="H337" s="21"/>
      <c r="I337" s="21"/>
      <c r="J337" s="21"/>
      <c r="K337" s="125"/>
      <c r="L337" s="21"/>
      <c r="M337" s="21"/>
      <c r="N337" s="21"/>
      <c r="O337" s="21"/>
      <c r="P337" s="21"/>
      <c r="Q337" s="74"/>
      <c r="S337" s="21"/>
      <c r="T337" s="70"/>
      <c r="U337" s="21"/>
    </row>
    <row r="338" spans="4:18" ht="12.75">
      <c r="D338"/>
      <c r="E338"/>
      <c r="F338"/>
      <c r="G338"/>
      <c r="H338"/>
      <c r="I338"/>
      <c r="J338"/>
      <c r="L338"/>
      <c r="M338"/>
      <c r="N338"/>
      <c r="O338"/>
      <c r="P338"/>
      <c r="R338" s="122"/>
    </row>
  </sheetData>
  <sheetProtection/>
  <mergeCells count="3">
    <mergeCell ref="F27:H27"/>
    <mergeCell ref="J27:K27"/>
    <mergeCell ref="L27:N27"/>
  </mergeCells>
  <printOptions/>
  <pageMargins left="0.28" right="0.19" top="0.27" bottom="0.39" header="0.24" footer="0.16"/>
  <pageSetup fitToHeight="1" fitToWidth="1" horizontalDpi="600" verticalDpi="600" orientation="landscape" paperSize="8" scale="98"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Z339"/>
  <sheetViews>
    <sheetView showGridLines="0" zoomScale="80" zoomScaleNormal="80" zoomScalePageLayoutView="0" workbookViewId="0" topLeftCell="C23">
      <selection activeCell="K37" sqref="K37"/>
    </sheetView>
  </sheetViews>
  <sheetFormatPr defaultColWidth="9.140625" defaultRowHeight="12.75" outlineLevelRow="1"/>
  <cols>
    <col min="1" max="1" width="53.00390625" style="0" hidden="1" customWidth="1"/>
    <col min="2" max="2" width="6.8515625" style="0" hidden="1" customWidth="1"/>
    <col min="3" max="3" width="46.8515625" style="0" customWidth="1"/>
    <col min="4" max="4" width="12.7109375" style="13" customWidth="1"/>
    <col min="5" max="5" width="1.8515625" style="48" customWidth="1"/>
    <col min="6" max="6" width="12.7109375" style="13" customWidth="1"/>
    <col min="7" max="7" width="1.8515625" style="13" customWidth="1"/>
    <col min="8" max="10" width="12.7109375" style="13" customWidth="1"/>
    <col min="11" max="11" width="2.00390625" style="13" customWidth="1"/>
    <col min="12" max="12" width="11.28125" style="13" hidden="1" customWidth="1"/>
    <col min="13" max="13" width="11.57421875" style="123" hidden="1" customWidth="1"/>
    <col min="14" max="16" width="12.7109375" style="13" customWidth="1"/>
    <col min="17" max="17" width="1.28515625" style="13" customWidth="1"/>
    <col min="18" max="18" width="2.7109375" style="13" hidden="1" customWidth="1"/>
    <col min="19" max="19" width="11.28125" style="13" customWidth="1"/>
    <col min="20" max="20" width="2.00390625" style="13" customWidth="1"/>
    <col min="21" max="21" width="12.00390625" style="13" customWidth="1"/>
    <col min="22" max="22" width="1.421875" style="39" customWidth="1"/>
    <col min="23" max="23" width="11.57421875" style="116" hidden="1" customWidth="1"/>
    <col min="24" max="24" width="12.7109375" style="0" bestFit="1" customWidth="1"/>
    <col min="25" max="25" width="2.00390625" style="0" customWidth="1"/>
    <col min="26" max="26" width="12.7109375" style="0" bestFit="1" customWidth="1"/>
    <col min="27" max="16384" width="9.140625" style="70" customWidth="1"/>
  </cols>
  <sheetData>
    <row r="1" ht="12.75" hidden="1">
      <c r="A1" t="s">
        <v>159</v>
      </c>
    </row>
    <row r="2" ht="12.75" hidden="1">
      <c r="A2" t="s">
        <v>126</v>
      </c>
    </row>
    <row r="3" spans="1:8" ht="12.75" hidden="1">
      <c r="A3" t="s">
        <v>88</v>
      </c>
      <c r="G3" s="479" t="s">
        <v>62</v>
      </c>
      <c r="H3" s="479" t="s">
        <v>67</v>
      </c>
    </row>
    <row r="4" spans="1:8" ht="12.75" hidden="1">
      <c r="A4" t="s">
        <v>102</v>
      </c>
      <c r="G4" s="479" t="s">
        <v>63</v>
      </c>
      <c r="H4" s="479" t="s">
        <v>110</v>
      </c>
    </row>
    <row r="5" spans="1:8" ht="12.75" hidden="1">
      <c r="A5" t="s">
        <v>103</v>
      </c>
      <c r="G5" s="479" t="s">
        <v>64</v>
      </c>
      <c r="H5" s="479" t="s">
        <v>105</v>
      </c>
    </row>
    <row r="6" spans="1:8" ht="12.75" hidden="1">
      <c r="A6" t="s">
        <v>99</v>
      </c>
      <c r="G6" s="479" t="s">
        <v>65</v>
      </c>
      <c r="H6" s="479" t="s">
        <v>111</v>
      </c>
    </row>
    <row r="7" spans="1:8" ht="12.75" hidden="1">
      <c r="A7" t="s">
        <v>100</v>
      </c>
      <c r="G7" s="479" t="s">
        <v>66</v>
      </c>
      <c r="H7" s="479" t="s">
        <v>68</v>
      </c>
    </row>
    <row r="8" ht="12.75" customHeight="1" hidden="1">
      <c r="A8" t="s">
        <v>89</v>
      </c>
    </row>
    <row r="9" spans="2:10" ht="12.75" hidden="1">
      <c r="B9" s="480"/>
      <c r="C9" s="5"/>
      <c r="D9" s="14"/>
      <c r="E9" s="51"/>
      <c r="F9" s="14"/>
      <c r="G9" s="14"/>
      <c r="H9" s="13" t="s">
        <v>23</v>
      </c>
      <c r="I9" s="13" t="s">
        <v>24</v>
      </c>
      <c r="J9" s="15" t="s">
        <v>44</v>
      </c>
    </row>
    <row r="10" spans="1:10" ht="12.75" hidden="1">
      <c r="A10" t="s">
        <v>95</v>
      </c>
      <c r="B10" s="49"/>
      <c r="C10" s="50"/>
      <c r="D10" s="14"/>
      <c r="E10" s="51"/>
      <c r="F10" s="14"/>
      <c r="G10" s="14"/>
      <c r="H10" s="13" t="s">
        <v>27</v>
      </c>
      <c r="I10" s="13" t="s">
        <v>28</v>
      </c>
      <c r="J10" s="15">
        <v>44</v>
      </c>
    </row>
    <row r="11" spans="1:10" ht="12.75" hidden="1">
      <c r="A11" t="s">
        <v>96</v>
      </c>
      <c r="H11" s="13" t="s">
        <v>27</v>
      </c>
      <c r="I11" s="13" t="s">
        <v>28</v>
      </c>
      <c r="J11" s="15">
        <v>44</v>
      </c>
    </row>
    <row r="12" spans="1:10" ht="12.75" hidden="1">
      <c r="A12" t="s">
        <v>97</v>
      </c>
      <c r="H12" s="13" t="s">
        <v>21</v>
      </c>
      <c r="I12" s="13" t="s">
        <v>22</v>
      </c>
      <c r="J12" s="15">
        <v>41</v>
      </c>
    </row>
    <row r="13" spans="1:10" ht="12.75" hidden="1">
      <c r="A13" t="s">
        <v>92</v>
      </c>
      <c r="H13" s="13" t="s">
        <v>41</v>
      </c>
      <c r="I13" s="13" t="s">
        <v>42</v>
      </c>
      <c r="J13" s="15">
        <v>42</v>
      </c>
    </row>
    <row r="14" spans="1:10" ht="12.75" hidden="1">
      <c r="A14" t="s">
        <v>112</v>
      </c>
      <c r="C14" s="11"/>
      <c r="D14" s="481"/>
      <c r="E14" s="480"/>
      <c r="F14" s="481"/>
      <c r="H14" s="13" t="s">
        <v>25</v>
      </c>
      <c r="I14" s="13" t="s">
        <v>26</v>
      </c>
      <c r="J14" s="15">
        <v>29</v>
      </c>
    </row>
    <row r="15" spans="1:10" ht="12.75" hidden="1">
      <c r="A15" t="s">
        <v>72</v>
      </c>
      <c r="H15" s="13" t="s">
        <v>54</v>
      </c>
      <c r="I15" s="13" t="s">
        <v>55</v>
      </c>
      <c r="J15" s="15">
        <v>35</v>
      </c>
    </row>
    <row r="16" spans="1:10" ht="12.75" hidden="1">
      <c r="A16" t="s">
        <v>93</v>
      </c>
      <c r="J16" s="15"/>
    </row>
    <row r="17" ht="12.75" hidden="1">
      <c r="A17" t="s">
        <v>94</v>
      </c>
    </row>
    <row r="18" ht="12.75" hidden="1">
      <c r="A18" t="s">
        <v>90</v>
      </c>
    </row>
    <row r="19" ht="12.75" hidden="1">
      <c r="A19" t="s">
        <v>91</v>
      </c>
    </row>
    <row r="20" ht="12.75" hidden="1">
      <c r="A20" t="s">
        <v>98</v>
      </c>
    </row>
    <row r="21" spans="1:24" ht="12.75" hidden="1">
      <c r="A21" t="s">
        <v>29</v>
      </c>
      <c r="X21" s="76"/>
    </row>
    <row r="22" spans="1:23" ht="12.75" hidden="1">
      <c r="A22" t="s">
        <v>168</v>
      </c>
      <c r="B22" s="1" t="s">
        <v>58</v>
      </c>
      <c r="D22" s="17" t="s">
        <v>59</v>
      </c>
      <c r="E22" s="486"/>
      <c r="F22" s="17" t="s">
        <v>59</v>
      </c>
      <c r="H22" s="10">
        <f>IF(L22="&lt;periodfr&gt;","",DATE(LEFT(L22-1,4),4,1))</f>
      </c>
      <c r="I22" s="16" t="s">
        <v>50</v>
      </c>
      <c r="J22" s="9">
        <f ca="1">IF(W22="&lt;period&gt;","",DATE(LEFT(W22,4)-IF(MONTH(TODAY())&gt;4,1,0),IF(RIGHT(W22,2)="13",4,RIGHT(W22,2)+4),1)-1)</f>
      </c>
      <c r="L22" s="13" t="s">
        <v>51</v>
      </c>
      <c r="P22" s="77" t="s">
        <v>51</v>
      </c>
      <c r="Q22" s="17"/>
      <c r="R22" s="17"/>
      <c r="S22" s="77" t="s">
        <v>52</v>
      </c>
      <c r="T22" s="77"/>
      <c r="U22" s="77" t="s">
        <v>52</v>
      </c>
      <c r="W22" s="116" t="s">
        <v>52</v>
      </c>
    </row>
    <row r="23" spans="1:23" ht="12.75">
      <c r="A23" t="s">
        <v>31</v>
      </c>
      <c r="C23" s="1" t="s">
        <v>58</v>
      </c>
      <c r="D23" s="17" t="s">
        <v>59</v>
      </c>
      <c r="E23" s="486"/>
      <c r="F23" s="17" t="s">
        <v>59</v>
      </c>
      <c r="H23" s="10">
        <f>IF(L23="&lt;periodfr&gt;","",DATE(LEFT(L23-1,4),4,1))</f>
        <v>41365</v>
      </c>
      <c r="I23" s="16" t="s">
        <v>50</v>
      </c>
      <c r="J23" s="9">
        <f ca="1">IF(W23="&lt;period&gt;","",DATE(LEFT(W23,4)-IF(MONTH(TODAY())&gt;4,1,0),IF(RIGHT(W23,2)="13",4,RIGHT(W23,2)+4),1)-1)</f>
        <v>41455</v>
      </c>
      <c r="L23" s="13">
        <v>201400</v>
      </c>
      <c r="P23" s="77">
        <v>201400</v>
      </c>
      <c r="Q23" s="17"/>
      <c r="R23" s="17"/>
      <c r="S23" s="77">
        <v>201403</v>
      </c>
      <c r="T23" s="77"/>
      <c r="U23" s="77">
        <v>201403</v>
      </c>
      <c r="W23" s="116">
        <v>201403</v>
      </c>
    </row>
    <row r="24" ht="12.75">
      <c r="B24" s="1"/>
    </row>
    <row r="25" ht="12.75">
      <c r="C25" s="1" t="s">
        <v>49</v>
      </c>
    </row>
    <row r="26" spans="1:2" ht="12.75">
      <c r="A26" t="s">
        <v>30</v>
      </c>
      <c r="B26" s="6"/>
    </row>
    <row r="27" spans="4:26" ht="12.75">
      <c r="D27" s="28"/>
      <c r="E27" s="55"/>
      <c r="F27" s="28"/>
      <c r="H27" s="570" t="s">
        <v>45</v>
      </c>
      <c r="I27" s="571"/>
      <c r="J27" s="572"/>
      <c r="L27" s="567" t="s">
        <v>46</v>
      </c>
      <c r="M27" s="568"/>
      <c r="N27" s="570" t="s">
        <v>46</v>
      </c>
      <c r="O27" s="571"/>
      <c r="P27" s="572"/>
      <c r="S27" s="38"/>
      <c r="T27" s="492"/>
      <c r="U27" s="38"/>
      <c r="X27" s="28"/>
      <c r="Z27" s="28"/>
    </row>
    <row r="28" spans="1:26" ht="42.75" customHeight="1">
      <c r="A28" s="3"/>
      <c r="B28" s="494"/>
      <c r="C28" s="71" t="s">
        <v>85</v>
      </c>
      <c r="D28" s="487" t="s">
        <v>32</v>
      </c>
      <c r="E28" s="487"/>
      <c r="F28" s="421" t="s">
        <v>293</v>
      </c>
      <c r="G28" s="249"/>
      <c r="H28" s="257" t="s">
        <v>33</v>
      </c>
      <c r="I28" s="257" t="s">
        <v>34</v>
      </c>
      <c r="J28" s="257" t="s">
        <v>48</v>
      </c>
      <c r="K28" s="249"/>
      <c r="L28" s="249" t="s">
        <v>33</v>
      </c>
      <c r="M28" s="250" t="s">
        <v>34</v>
      </c>
      <c r="N28" s="257" t="s">
        <v>33</v>
      </c>
      <c r="O28" s="257" t="s">
        <v>46</v>
      </c>
      <c r="P28" s="257" t="s">
        <v>48</v>
      </c>
      <c r="Q28" s="251"/>
      <c r="R28" s="251"/>
      <c r="S28" s="421" t="s">
        <v>294</v>
      </c>
      <c r="T28" s="249"/>
      <c r="U28" s="421" t="s">
        <v>290</v>
      </c>
      <c r="V28" s="252"/>
      <c r="W28" s="253"/>
      <c r="X28" s="249" t="s">
        <v>61</v>
      </c>
      <c r="Y28" s="254"/>
      <c r="Z28" s="249" t="s">
        <v>86</v>
      </c>
    </row>
    <row r="29" spans="1:26" s="166" customFormat="1" ht="12.75">
      <c r="A29" s="156"/>
      <c r="B29" s="157"/>
      <c r="C29" s="156"/>
      <c r="D29" s="158" t="s">
        <v>167</v>
      </c>
      <c r="E29" s="488"/>
      <c r="F29" s="158" t="s">
        <v>167</v>
      </c>
      <c r="G29" s="156"/>
      <c r="H29" s="159" t="s">
        <v>167</v>
      </c>
      <c r="I29" s="160" t="s">
        <v>167</v>
      </c>
      <c r="J29" s="161" t="s">
        <v>167</v>
      </c>
      <c r="K29" s="162"/>
      <c r="L29" s="159"/>
      <c r="M29" s="163"/>
      <c r="N29" s="159" t="s">
        <v>167</v>
      </c>
      <c r="O29" s="160" t="s">
        <v>167</v>
      </c>
      <c r="P29" s="161" t="s">
        <v>167</v>
      </c>
      <c r="Q29" s="157"/>
      <c r="R29" s="157"/>
      <c r="S29" s="158" t="s">
        <v>167</v>
      </c>
      <c r="T29" s="160"/>
      <c r="U29" s="158" t="s">
        <v>167</v>
      </c>
      <c r="V29" s="164"/>
      <c r="W29" s="165"/>
      <c r="X29" s="158" t="s">
        <v>167</v>
      </c>
      <c r="Y29" s="157"/>
      <c r="Z29" s="158" t="s">
        <v>167</v>
      </c>
    </row>
    <row r="30" spans="1:26" s="72" customFormat="1" ht="12.75">
      <c r="A30" s="148"/>
      <c r="B30" s="25"/>
      <c r="C30" s="148"/>
      <c r="D30" s="149"/>
      <c r="E30" s="489"/>
      <c r="F30" s="149"/>
      <c r="G30" s="150"/>
      <c r="H30" s="151"/>
      <c r="I30" s="145"/>
      <c r="J30" s="152"/>
      <c r="K30" s="153"/>
      <c r="L30" s="151"/>
      <c r="M30" s="147"/>
      <c r="N30" s="151"/>
      <c r="O30" s="145"/>
      <c r="P30" s="152"/>
      <c r="Q30" s="26"/>
      <c r="R30" s="26"/>
      <c r="S30" s="149"/>
      <c r="T30" s="145"/>
      <c r="U30" s="149"/>
      <c r="V30" s="39"/>
      <c r="W30" s="118"/>
      <c r="X30" s="149"/>
      <c r="Y30" s="25"/>
      <c r="Z30" s="149"/>
    </row>
    <row r="31" spans="1:26" ht="12.75" hidden="1">
      <c r="A31" t="s">
        <v>35</v>
      </c>
      <c r="B31" t="s">
        <v>11</v>
      </c>
      <c r="C31" t="s">
        <v>127</v>
      </c>
      <c r="D31" s="30" t="s">
        <v>36</v>
      </c>
      <c r="E31" s="55"/>
      <c r="F31" s="30" t="s">
        <v>36</v>
      </c>
      <c r="H31" s="34" t="s">
        <v>36</v>
      </c>
      <c r="I31" s="21" t="s">
        <v>37</v>
      </c>
      <c r="J31" s="35"/>
      <c r="L31" s="34" t="s">
        <v>36</v>
      </c>
      <c r="M31" s="125" t="s">
        <v>37</v>
      </c>
      <c r="N31" s="34"/>
      <c r="O31" s="21"/>
      <c r="P31" s="35"/>
      <c r="S31" s="30"/>
      <c r="T31" s="21"/>
      <c r="U31" s="30"/>
      <c r="W31" s="116" t="s">
        <v>71</v>
      </c>
      <c r="X31" s="30"/>
      <c r="Z31" s="30"/>
    </row>
    <row r="32" spans="1:26" ht="12.75" hidden="1">
      <c r="A32" t="s">
        <v>38</v>
      </c>
      <c r="D32" s="30" t="s">
        <v>39</v>
      </c>
      <c r="E32" s="55"/>
      <c r="F32" s="30" t="s">
        <v>39</v>
      </c>
      <c r="H32" s="34" t="s">
        <v>40</v>
      </c>
      <c r="I32" s="21" t="s">
        <v>40</v>
      </c>
      <c r="J32" s="35"/>
      <c r="L32" s="34" t="s">
        <v>40</v>
      </c>
      <c r="M32" s="125" t="s">
        <v>40</v>
      </c>
      <c r="N32" s="34"/>
      <c r="O32" s="21"/>
      <c r="P32" s="35"/>
      <c r="S32" s="30"/>
      <c r="T32" s="21"/>
      <c r="U32" s="30"/>
      <c r="W32" s="117" t="s">
        <v>39</v>
      </c>
      <c r="X32" s="30"/>
      <c r="Z32" s="30"/>
    </row>
    <row r="33" spans="1:26" ht="12.75" hidden="1">
      <c r="A33" t="s">
        <v>79</v>
      </c>
      <c r="D33" s="30"/>
      <c r="E33" s="55"/>
      <c r="F33" s="30"/>
      <c r="H33" s="34" t="s">
        <v>77</v>
      </c>
      <c r="I33" s="21" t="s">
        <v>77</v>
      </c>
      <c r="J33" s="35"/>
      <c r="L33" s="34" t="s">
        <v>78</v>
      </c>
      <c r="M33" s="125" t="s">
        <v>78</v>
      </c>
      <c r="N33" s="34"/>
      <c r="O33" s="21"/>
      <c r="P33" s="35"/>
      <c r="S33" s="30"/>
      <c r="T33" s="21"/>
      <c r="U33" s="30"/>
      <c r="X33" s="30"/>
      <c r="Z33" s="30"/>
    </row>
    <row r="34" spans="1:26" ht="12.75" hidden="1">
      <c r="A34" t="s">
        <v>73</v>
      </c>
      <c r="D34" s="30"/>
      <c r="E34" s="55"/>
      <c r="F34" s="30"/>
      <c r="H34" s="34"/>
      <c r="I34" s="21"/>
      <c r="J34" s="35"/>
      <c r="L34" s="34"/>
      <c r="M34" s="125"/>
      <c r="N34" s="34"/>
      <c r="O34" s="21"/>
      <c r="P34" s="35"/>
      <c r="S34" s="30"/>
      <c r="T34" s="21"/>
      <c r="U34" s="30"/>
      <c r="X34" s="30"/>
      <c r="Z34" s="30"/>
    </row>
    <row r="35" spans="1:26" s="72" customFormat="1" ht="12.75" outlineLevel="1">
      <c r="A35" s="25" t="s">
        <v>169</v>
      </c>
      <c r="B35" s="25"/>
      <c r="C35" s="25" t="s">
        <v>174</v>
      </c>
      <c r="D35" s="31">
        <v>959.1020000000061</v>
      </c>
      <c r="E35" s="61"/>
      <c r="F35" s="31">
        <f>H35-N35</f>
        <v>159.32494500000064</v>
      </c>
      <c r="G35" s="26"/>
      <c r="H35" s="36">
        <v>782.525598000001</v>
      </c>
      <c r="I35" s="27">
        <v>782.6714300000014</v>
      </c>
      <c r="J35" s="37">
        <f>I35-H35</f>
        <v>0.14583200000038232</v>
      </c>
      <c r="K35" s="26"/>
      <c r="L35" s="36">
        <v>-553.4467130000003</v>
      </c>
      <c r="M35" s="126">
        <v>-620.15239</v>
      </c>
      <c r="N35" s="36">
        <f>-L35+69.75394</f>
        <v>623.2006530000003</v>
      </c>
      <c r="O35" s="27">
        <f aca="true" t="shared" si="0" ref="N35:O37">-M35</f>
        <v>620.15239</v>
      </c>
      <c r="P35" s="37">
        <f>N35-O35</f>
        <v>3.048263000000361</v>
      </c>
      <c r="Q35" s="26"/>
      <c r="R35" s="26"/>
      <c r="S35" s="31">
        <f>J35+P35</f>
        <v>3.1940950000007433</v>
      </c>
      <c r="T35" s="27"/>
      <c r="U35" s="31">
        <f>L35+R35</f>
        <v>-553.4467130000003</v>
      </c>
      <c r="V35" s="39"/>
      <c r="W35" s="118">
        <v>436</v>
      </c>
      <c r="X35" s="31">
        <f>D35+W35</f>
        <v>1395.1020000000062</v>
      </c>
      <c r="Y35" s="25"/>
      <c r="Z35" s="31">
        <f>X35-D35</f>
        <v>436.0000000000001</v>
      </c>
    </row>
    <row r="36" spans="1:26" s="72" customFormat="1" ht="12.75" outlineLevel="1">
      <c r="A36" s="25" t="s">
        <v>169</v>
      </c>
      <c r="B36" s="25"/>
      <c r="C36" s="25" t="s">
        <v>176</v>
      </c>
      <c r="D36" s="31">
        <v>3242.53400001</v>
      </c>
      <c r="E36" s="61"/>
      <c r="F36" s="31">
        <f>H36-N36</f>
        <v>817.3027620000001</v>
      </c>
      <c r="G36" s="26"/>
      <c r="H36" s="36">
        <v>1263.6587620000003</v>
      </c>
      <c r="I36" s="27">
        <v>1298.1778200000003</v>
      </c>
      <c r="J36" s="37">
        <f>I36-H36</f>
        <v>34.519058000000086</v>
      </c>
      <c r="K36" s="26"/>
      <c r="L36" s="36">
        <v>-446.3560000000001</v>
      </c>
      <c r="M36" s="126">
        <v>-224.22424999999998</v>
      </c>
      <c r="N36" s="36">
        <f t="shared" si="0"/>
        <v>446.3560000000001</v>
      </c>
      <c r="O36" s="27">
        <f t="shared" si="0"/>
        <v>224.22424999999998</v>
      </c>
      <c r="P36" s="37">
        <f>N36-O36</f>
        <v>222.13175000000012</v>
      </c>
      <c r="Q36" s="26"/>
      <c r="R36" s="26"/>
      <c r="S36" s="31">
        <f>J36+P36</f>
        <v>256.6508080000002</v>
      </c>
      <c r="T36" s="27"/>
      <c r="U36" s="31">
        <f>L36+R36</f>
        <v>-446.3560000000001</v>
      </c>
      <c r="V36" s="39"/>
      <c r="W36" s="118"/>
      <c r="X36" s="31">
        <f>D36+W36</f>
        <v>3242.53400001</v>
      </c>
      <c r="Y36" s="25"/>
      <c r="Z36" s="31">
        <f>X36-D36</f>
        <v>0</v>
      </c>
    </row>
    <row r="37" spans="1:26" s="72" customFormat="1" ht="12.75" outlineLevel="1">
      <c r="A37" s="25" t="s">
        <v>169</v>
      </c>
      <c r="B37" s="25"/>
      <c r="C37" s="25" t="s">
        <v>178</v>
      </c>
      <c r="D37" s="31">
        <v>-4445.972000000014</v>
      </c>
      <c r="E37" s="61"/>
      <c r="F37" s="31">
        <f>H37-N37</f>
        <v>-2184.0227879999998</v>
      </c>
      <c r="G37" s="26"/>
      <c r="H37" s="36">
        <f>1021.936531+90</f>
        <v>1111.9365309999998</v>
      </c>
      <c r="I37" s="27">
        <v>1350.7419800000016</v>
      </c>
      <c r="J37" s="37">
        <f>I37-H37</f>
        <v>238.80544900000177</v>
      </c>
      <c r="K37" s="26"/>
      <c r="L37" s="36">
        <v>-3368.9303569999997</v>
      </c>
      <c r="M37" s="126">
        <v>-3533.4289</v>
      </c>
      <c r="N37" s="36">
        <f>-L37-72.971038</f>
        <v>3295.9593189999996</v>
      </c>
      <c r="O37" s="27">
        <f t="shared" si="0"/>
        <v>3533.4289</v>
      </c>
      <c r="P37" s="37">
        <f>N37-O37</f>
        <v>-237.4695810000003</v>
      </c>
      <c r="Q37" s="26"/>
      <c r="R37" s="26"/>
      <c r="S37" s="31">
        <f>J37+P37+1</f>
        <v>2.335868000001483</v>
      </c>
      <c r="T37" s="27"/>
      <c r="U37" s="31">
        <f>L37+R37</f>
        <v>-3368.9303569999997</v>
      </c>
      <c r="V37" s="39"/>
      <c r="W37" s="118">
        <v>63</v>
      </c>
      <c r="X37" s="31">
        <f>D37+W37</f>
        <v>-4382.972000000014</v>
      </c>
      <c r="Y37" s="25"/>
      <c r="Z37" s="31">
        <f>X37-D37</f>
        <v>63</v>
      </c>
    </row>
    <row r="38" spans="1:26" s="71" customFormat="1" ht="25.5" customHeight="1">
      <c r="A38" s="12" t="s">
        <v>170</v>
      </c>
      <c r="B38" s="12"/>
      <c r="C38" s="12" t="s">
        <v>198</v>
      </c>
      <c r="D38" s="41">
        <f>SUBTOTAL(9,D35:D37)</f>
        <v>-244.33599999000853</v>
      </c>
      <c r="E38" s="490"/>
      <c r="F38" s="41">
        <f>SUBTOTAL(9,F35:F37)</f>
        <v>-1207.395080999999</v>
      </c>
      <c r="G38" s="42"/>
      <c r="H38" s="43">
        <f>SUBTOTAL(9,H35:H37)</f>
        <v>3158.120891000001</v>
      </c>
      <c r="I38" s="44">
        <f>SUBTOTAL(9,I35:I37)</f>
        <v>3431.591230000003</v>
      </c>
      <c r="J38" s="45">
        <f>SUBTOTAL(9,J35:J37)</f>
        <v>273.47033900000224</v>
      </c>
      <c r="K38" s="42"/>
      <c r="L38" s="43"/>
      <c r="M38" s="127"/>
      <c r="N38" s="43">
        <f>SUBTOTAL(9,N35:N37)</f>
        <v>4365.515972</v>
      </c>
      <c r="O38" s="44">
        <f>SUBTOTAL(9,O35:O37)</f>
        <v>4377.805539999999</v>
      </c>
      <c r="P38" s="45">
        <f>SUBTOTAL(9,P35:P37)</f>
        <v>-12.289567999999804</v>
      </c>
      <c r="Q38" s="42"/>
      <c r="R38" s="42"/>
      <c r="S38" s="41">
        <f>SUBTOTAL(9,S35:S37)</f>
        <v>262.18077100000244</v>
      </c>
      <c r="T38" s="44"/>
      <c r="U38" s="41">
        <f>SUBTOTAL(9,U35:U37)</f>
        <v>-4368.73307</v>
      </c>
      <c r="V38" s="113">
        <f>SUBTOTAL(9,V35:V37)</f>
        <v>0</v>
      </c>
      <c r="W38" s="119"/>
      <c r="X38" s="41">
        <f>SUBTOTAL(9,X35:X37)</f>
        <v>254.66400000999238</v>
      </c>
      <c r="Y38" s="12"/>
      <c r="Z38" s="41">
        <f>SUBTOTAL(9,Z35:Z37)</f>
        <v>499.0000000000001</v>
      </c>
    </row>
    <row r="39" spans="1:26" s="72" customFormat="1" ht="12.75" outlineLevel="1">
      <c r="A39" s="25" t="s">
        <v>169</v>
      </c>
      <c r="B39" s="25"/>
      <c r="C39" s="25" t="s">
        <v>172</v>
      </c>
      <c r="D39" s="31">
        <v>1350.339000001</v>
      </c>
      <c r="E39" s="61"/>
      <c r="F39" s="31">
        <f>H39-N39</f>
        <v>416.59984400000053</v>
      </c>
      <c r="G39" s="26"/>
      <c r="H39" s="36">
        <v>461.76412900000054</v>
      </c>
      <c r="I39" s="27">
        <v>533.8313999999999</v>
      </c>
      <c r="J39" s="37">
        <f>I39-H39</f>
        <v>72.06727099999938</v>
      </c>
      <c r="K39" s="26"/>
      <c r="L39" s="36">
        <v>-45.16428499999998</v>
      </c>
      <c r="M39" s="126">
        <v>-96.17950999999998</v>
      </c>
      <c r="N39" s="36">
        <f aca="true" t="shared" si="1" ref="N39:O43">-L39</f>
        <v>45.16428499999998</v>
      </c>
      <c r="O39" s="27">
        <f t="shared" si="1"/>
        <v>96.17950999999998</v>
      </c>
      <c r="P39" s="37">
        <f>N39-O39</f>
        <v>-51.015225</v>
      </c>
      <c r="Q39" s="26"/>
      <c r="R39" s="26"/>
      <c r="S39" s="31">
        <f>J39+P39</f>
        <v>21.05204599999938</v>
      </c>
      <c r="T39" s="27"/>
      <c r="U39" s="31">
        <f>L39+R39</f>
        <v>-45.16428499999998</v>
      </c>
      <c r="V39" s="39"/>
      <c r="W39" s="118">
        <v>0</v>
      </c>
      <c r="X39" s="31">
        <f>D39+W39</f>
        <v>1350.339000001</v>
      </c>
      <c r="Y39" s="25"/>
      <c r="Z39" s="31">
        <f>X39-D39</f>
        <v>0</v>
      </c>
    </row>
    <row r="40" spans="1:26" s="72" customFormat="1" ht="12.75" outlineLevel="1">
      <c r="A40" s="25" t="s">
        <v>169</v>
      </c>
      <c r="B40" s="25"/>
      <c r="C40" s="25" t="s">
        <v>180</v>
      </c>
      <c r="D40" s="31">
        <v>2492.183000000009</v>
      </c>
      <c r="E40" s="61"/>
      <c r="F40" s="31">
        <f>H40-N40</f>
        <v>643.2878870000004</v>
      </c>
      <c r="G40" s="26"/>
      <c r="H40" s="36">
        <v>1042.3518880000004</v>
      </c>
      <c r="I40" s="27">
        <v>1156.0542300000006</v>
      </c>
      <c r="J40" s="37">
        <f>I40-H40</f>
        <v>113.70234200000027</v>
      </c>
      <c r="K40" s="26"/>
      <c r="L40" s="36">
        <v>-399.064001</v>
      </c>
      <c r="M40" s="126">
        <v>-537.91787</v>
      </c>
      <c r="N40" s="36">
        <f t="shared" si="1"/>
        <v>399.064001</v>
      </c>
      <c r="O40" s="27">
        <f t="shared" si="1"/>
        <v>537.91787</v>
      </c>
      <c r="P40" s="37">
        <f>N40-O40</f>
        <v>-138.85386899999997</v>
      </c>
      <c r="Q40" s="26"/>
      <c r="R40" s="26"/>
      <c r="S40" s="31">
        <f>J40+P40</f>
        <v>-25.151526999999703</v>
      </c>
      <c r="T40" s="27"/>
      <c r="U40" s="31">
        <f>L40+R40</f>
        <v>-399.064001</v>
      </c>
      <c r="V40" s="39"/>
      <c r="W40" s="118">
        <v>0</v>
      </c>
      <c r="X40" s="31">
        <f>D40+W40</f>
        <v>2492.183000000009</v>
      </c>
      <c r="Y40" s="25"/>
      <c r="Z40" s="31">
        <f>X40-D40</f>
        <v>0</v>
      </c>
    </row>
    <row r="41" spans="1:26" s="72" customFormat="1" ht="12.75" outlineLevel="1">
      <c r="A41" s="25" t="s">
        <v>169</v>
      </c>
      <c r="B41" s="25"/>
      <c r="C41" s="25" t="s">
        <v>182</v>
      </c>
      <c r="D41" s="31">
        <v>5970.961</v>
      </c>
      <c r="E41" s="61"/>
      <c r="F41" s="31">
        <f>H41-N41</f>
        <v>1631.302595</v>
      </c>
      <c r="G41" s="26"/>
      <c r="H41" s="36">
        <f>2163.8746+4.443</f>
        <v>2168.3176000000003</v>
      </c>
      <c r="I41" s="27">
        <v>2053.0327700000016</v>
      </c>
      <c r="J41" s="37">
        <f>I41-H41</f>
        <v>-115.28482999999869</v>
      </c>
      <c r="K41" s="26"/>
      <c r="L41" s="36">
        <v>-537.0150050000001</v>
      </c>
      <c r="M41" s="126">
        <v>-506.3282700000002</v>
      </c>
      <c r="N41" s="36">
        <f t="shared" si="1"/>
        <v>537.0150050000001</v>
      </c>
      <c r="O41" s="27">
        <f t="shared" si="1"/>
        <v>506.3282700000002</v>
      </c>
      <c r="P41" s="37">
        <f>N41-O41</f>
        <v>30.686734999999885</v>
      </c>
      <c r="Q41" s="26"/>
      <c r="R41" s="26"/>
      <c r="S41" s="31">
        <f>J41+P41</f>
        <v>-84.5980949999988</v>
      </c>
      <c r="T41" s="27"/>
      <c r="U41" s="31">
        <f>L41+R41</f>
        <v>-537.0150050000001</v>
      </c>
      <c r="V41" s="39"/>
      <c r="W41" s="118">
        <v>0</v>
      </c>
      <c r="X41" s="31">
        <f>D41+W41</f>
        <v>5970.961</v>
      </c>
      <c r="Y41" s="25"/>
      <c r="Z41" s="31">
        <f>X41-D41</f>
        <v>0</v>
      </c>
    </row>
    <row r="42" spans="1:26" s="72" customFormat="1" ht="12.75" outlineLevel="1">
      <c r="A42" s="25" t="s">
        <v>169</v>
      </c>
      <c r="B42" s="25"/>
      <c r="C42" s="506" t="s">
        <v>184</v>
      </c>
      <c r="D42" s="507">
        <v>-979.492</v>
      </c>
      <c r="E42" s="508"/>
      <c r="F42" s="507">
        <f>H42-N42</f>
        <v>460.4841099999994</v>
      </c>
      <c r="G42" s="509"/>
      <c r="H42" s="510">
        <f>10236.719629+-185</f>
        <v>10051.719629</v>
      </c>
      <c r="I42" s="508">
        <v>9853.746539999998</v>
      </c>
      <c r="J42" s="511">
        <f>I42-H42</f>
        <v>-197.97308900000098</v>
      </c>
      <c r="K42" s="509"/>
      <c r="L42" s="510">
        <v>-9591.235519</v>
      </c>
      <c r="M42" s="508">
        <v>-9749.405889999998</v>
      </c>
      <c r="N42" s="510">
        <f t="shared" si="1"/>
        <v>9591.235519</v>
      </c>
      <c r="O42" s="508">
        <f t="shared" si="1"/>
        <v>9749.405889999998</v>
      </c>
      <c r="P42" s="511">
        <f>N42-O42</f>
        <v>-158.17037099999834</v>
      </c>
      <c r="Q42" s="509"/>
      <c r="R42" s="509"/>
      <c r="S42" s="507">
        <f>J42+P42</f>
        <v>-356.1434599999993</v>
      </c>
      <c r="T42" s="508"/>
      <c r="U42" s="507">
        <f>L42+R42</f>
        <v>-9591.235519</v>
      </c>
      <c r="V42" s="512"/>
      <c r="W42" s="513">
        <v>0</v>
      </c>
      <c r="X42" s="507">
        <f>D42+W42</f>
        <v>-979.492</v>
      </c>
      <c r="Y42" s="506"/>
      <c r="Z42" s="507">
        <f>X42-D42</f>
        <v>0</v>
      </c>
    </row>
    <row r="43" spans="1:26" s="72" customFormat="1" ht="12.75" hidden="1" outlineLevel="1">
      <c r="A43" s="25" t="s">
        <v>169</v>
      </c>
      <c r="B43" s="25"/>
      <c r="C43" s="25" t="s">
        <v>277</v>
      </c>
      <c r="D43" s="31">
        <v>8.470329472543003E-22</v>
      </c>
      <c r="E43" s="61"/>
      <c r="F43" s="31">
        <f>H43-N43</f>
        <v>2E-06</v>
      </c>
      <c r="G43" s="26"/>
      <c r="H43" s="36">
        <v>2E-06</v>
      </c>
      <c r="I43" s="27">
        <v>0</v>
      </c>
      <c r="J43" s="37">
        <f>I43-H43</f>
        <v>-2E-06</v>
      </c>
      <c r="K43" s="26"/>
      <c r="L43" s="36">
        <v>0</v>
      </c>
      <c r="M43" s="126">
        <v>0</v>
      </c>
      <c r="N43" s="36">
        <f t="shared" si="1"/>
        <v>0</v>
      </c>
      <c r="O43" s="27">
        <f t="shared" si="1"/>
        <v>0</v>
      </c>
      <c r="P43" s="37">
        <f>N43-O43</f>
        <v>0</v>
      </c>
      <c r="Q43" s="26"/>
      <c r="R43" s="26"/>
      <c r="S43" s="31">
        <f>J43+P43</f>
        <v>-2E-06</v>
      </c>
      <c r="T43" s="27"/>
      <c r="U43" s="31">
        <f>L43+R43</f>
        <v>0</v>
      </c>
      <c r="V43" s="39"/>
      <c r="W43" s="118">
        <v>0</v>
      </c>
      <c r="X43" s="31">
        <f>D43+W43</f>
        <v>8.470329472543003E-22</v>
      </c>
      <c r="Y43" s="25"/>
      <c r="Z43" s="31">
        <f>X43-D43</f>
        <v>0</v>
      </c>
    </row>
    <row r="44" spans="1:26" s="71" customFormat="1" ht="25.5" customHeight="1" collapsed="1">
      <c r="A44" s="12" t="s">
        <v>170</v>
      </c>
      <c r="B44" s="12"/>
      <c r="C44" s="12" t="s">
        <v>199</v>
      </c>
      <c r="D44" s="41">
        <f>SUBTOTAL(9,D39:D43)</f>
        <v>8833.99100000101</v>
      </c>
      <c r="E44" s="490"/>
      <c r="F44" s="41">
        <f>SUBTOTAL(9,F39:F43)</f>
        <v>3151.6744380000005</v>
      </c>
      <c r="G44" s="42"/>
      <c r="H44" s="43">
        <f>SUBTOTAL(9,H39:H43)</f>
        <v>13724.153248000002</v>
      </c>
      <c r="I44" s="44">
        <f>SUBTOTAL(9,I39:I43)</f>
        <v>13596.66494</v>
      </c>
      <c r="J44" s="45">
        <f>SUBTOTAL(9,J39:J43)</f>
        <v>-127.48830800000002</v>
      </c>
      <c r="K44" s="42"/>
      <c r="L44" s="43"/>
      <c r="M44" s="127"/>
      <c r="N44" s="43">
        <f>SUBTOTAL(9,N39:N43)</f>
        <v>10572.47881</v>
      </c>
      <c r="O44" s="44">
        <f>SUBTOTAL(9,O39:O43)</f>
        <v>10889.83154</v>
      </c>
      <c r="P44" s="45">
        <f>SUBTOTAL(9,P39:P43)</f>
        <v>-317.3527299999984</v>
      </c>
      <c r="Q44" s="42"/>
      <c r="R44" s="42"/>
      <c r="S44" s="41">
        <f>SUBTOTAL(9,S39:S43)</f>
        <v>-444.84103799999843</v>
      </c>
      <c r="T44" s="44"/>
      <c r="U44" s="41">
        <f>SUBTOTAL(9,U39:U43)</f>
        <v>-10572.47881</v>
      </c>
      <c r="V44" s="113">
        <f>SUBTOTAL(9,V39:V43)</f>
        <v>0</v>
      </c>
      <c r="W44" s="119"/>
      <c r="X44" s="41">
        <f>SUBTOTAL(9,X39:X43)</f>
        <v>8833.99100000101</v>
      </c>
      <c r="Y44" s="12"/>
      <c r="Z44" s="41">
        <f>SUBTOTAL(9,Z39:Z43)</f>
        <v>0</v>
      </c>
    </row>
    <row r="45" spans="1:26" s="72" customFormat="1" ht="12.75" outlineLevel="1">
      <c r="A45" s="25" t="s">
        <v>169</v>
      </c>
      <c r="B45" s="25"/>
      <c r="C45" s="25" t="s">
        <v>186</v>
      </c>
      <c r="D45" s="31">
        <v>956.2259999999994</v>
      </c>
      <c r="E45" s="61"/>
      <c r="F45" s="31">
        <v>956.2259999999994</v>
      </c>
      <c r="G45" s="26"/>
      <c r="H45" s="36">
        <v>82.01974799999998</v>
      </c>
      <c r="I45" s="27">
        <v>42.63181000000001</v>
      </c>
      <c r="J45" s="37">
        <f aca="true" t="shared" si="2" ref="J45:J50">I45-H45</f>
        <v>-39.38793799999997</v>
      </c>
      <c r="K45" s="26"/>
      <c r="L45" s="36">
        <v>0</v>
      </c>
      <c r="M45" s="126">
        <v>0</v>
      </c>
      <c r="N45" s="36">
        <f aca="true" t="shared" si="3" ref="N45:O50">-L45</f>
        <v>0</v>
      </c>
      <c r="O45" s="27">
        <f t="shared" si="3"/>
        <v>0</v>
      </c>
      <c r="P45" s="37">
        <f aca="true" t="shared" si="4" ref="P45:P50">N45-O45</f>
        <v>0</v>
      </c>
      <c r="Q45" s="26"/>
      <c r="R45" s="26"/>
      <c r="S45" s="31">
        <f aca="true" t="shared" si="5" ref="S45:S50">J45+P45</f>
        <v>-39.38793799999997</v>
      </c>
      <c r="T45" s="27"/>
      <c r="U45" s="31">
        <f aca="true" t="shared" si="6" ref="U45:U50">L45+R45</f>
        <v>0</v>
      </c>
      <c r="V45" s="39"/>
      <c r="W45" s="118">
        <v>0</v>
      </c>
      <c r="X45" s="31">
        <f aca="true" t="shared" si="7" ref="X45:X50">D45+W45</f>
        <v>956.2259999999994</v>
      </c>
      <c r="Y45" s="25"/>
      <c r="Z45" s="31">
        <f aca="true" t="shared" si="8" ref="Z45:Z50">X45-D45</f>
        <v>0</v>
      </c>
    </row>
    <row r="46" spans="1:26" s="72" customFormat="1" ht="12.75" outlineLevel="1">
      <c r="A46" s="25" t="s">
        <v>169</v>
      </c>
      <c r="B46" s="25"/>
      <c r="C46" s="25" t="s">
        <v>188</v>
      </c>
      <c r="D46" s="31">
        <v>3868.051000000001</v>
      </c>
      <c r="E46" s="61"/>
      <c r="F46" s="31">
        <v>3868.051000000001</v>
      </c>
      <c r="G46" s="26"/>
      <c r="H46" s="36">
        <v>903.8834730000001</v>
      </c>
      <c r="I46" s="27">
        <v>873.5165600000003</v>
      </c>
      <c r="J46" s="37">
        <f t="shared" si="2"/>
        <v>-30.36691299999984</v>
      </c>
      <c r="K46" s="26"/>
      <c r="L46" s="36">
        <v>-21.663249999999998</v>
      </c>
      <c r="M46" s="126">
        <v>-16.124019999999998</v>
      </c>
      <c r="N46" s="36">
        <f t="shared" si="3"/>
        <v>21.663249999999998</v>
      </c>
      <c r="O46" s="27">
        <f t="shared" si="3"/>
        <v>16.124019999999998</v>
      </c>
      <c r="P46" s="37">
        <f t="shared" si="4"/>
        <v>5.53923</v>
      </c>
      <c r="Q46" s="26"/>
      <c r="R46" s="26"/>
      <c r="S46" s="31">
        <f t="shared" si="5"/>
        <v>-24.82768299999984</v>
      </c>
      <c r="T46" s="27"/>
      <c r="U46" s="31">
        <f t="shared" si="6"/>
        <v>-21.663249999999998</v>
      </c>
      <c r="V46" s="39"/>
      <c r="W46" s="118">
        <v>0</v>
      </c>
      <c r="X46" s="31">
        <f t="shared" si="7"/>
        <v>3868.051000000001</v>
      </c>
      <c r="Y46" s="25"/>
      <c r="Z46" s="31">
        <f t="shared" si="8"/>
        <v>0</v>
      </c>
    </row>
    <row r="47" spans="1:26" s="72" customFormat="1" ht="12.75" outlineLevel="1">
      <c r="A47" s="25" t="s">
        <v>169</v>
      </c>
      <c r="B47" s="25"/>
      <c r="C47" s="25" t="s">
        <v>190</v>
      </c>
      <c r="D47" s="31">
        <v>2841.908000001</v>
      </c>
      <c r="E47" s="61"/>
      <c r="F47" s="31">
        <v>2829.3869999999933</v>
      </c>
      <c r="G47" s="26"/>
      <c r="H47" s="36">
        <f>1057.165744+12.521</f>
        <v>1069.6867439999999</v>
      </c>
      <c r="I47" s="27">
        <v>1100.7047800000005</v>
      </c>
      <c r="J47" s="37">
        <f t="shared" si="2"/>
        <v>31.01803600000062</v>
      </c>
      <c r="K47" s="26"/>
      <c r="L47" s="36">
        <v>-344.9962460000001</v>
      </c>
      <c r="M47" s="126">
        <v>-424.1525199999999</v>
      </c>
      <c r="N47" s="36">
        <f t="shared" si="3"/>
        <v>344.9962460000001</v>
      </c>
      <c r="O47" s="27">
        <f t="shared" si="3"/>
        <v>424.1525199999999</v>
      </c>
      <c r="P47" s="37">
        <f t="shared" si="4"/>
        <v>-79.15627399999983</v>
      </c>
      <c r="Q47" s="26"/>
      <c r="R47" s="26"/>
      <c r="S47" s="31">
        <f t="shared" si="5"/>
        <v>-48.138237999999205</v>
      </c>
      <c r="T47" s="27"/>
      <c r="U47" s="31">
        <f t="shared" si="6"/>
        <v>-344.9962460000001</v>
      </c>
      <c r="V47" s="39"/>
      <c r="W47" s="118">
        <v>0</v>
      </c>
      <c r="X47" s="31">
        <f t="shared" si="7"/>
        <v>2841.908000001</v>
      </c>
      <c r="Y47" s="25"/>
      <c r="Z47" s="31">
        <f t="shared" si="8"/>
        <v>0</v>
      </c>
    </row>
    <row r="48" spans="1:26" s="72" customFormat="1" ht="12.75" outlineLevel="1">
      <c r="A48" s="25" t="s">
        <v>169</v>
      </c>
      <c r="B48" s="25"/>
      <c r="C48" s="25" t="s">
        <v>192</v>
      </c>
      <c r="D48" s="31">
        <v>2027.17</v>
      </c>
      <c r="E48" s="61"/>
      <c r="F48" s="31">
        <v>2027.17</v>
      </c>
      <c r="G48" s="26"/>
      <c r="H48" s="36">
        <v>545.21525</v>
      </c>
      <c r="I48" s="27">
        <v>567.3058100000002</v>
      </c>
      <c r="J48" s="37">
        <f t="shared" si="2"/>
        <v>22.09056000000021</v>
      </c>
      <c r="K48" s="26"/>
      <c r="L48" s="36">
        <v>-113.16974800000001</v>
      </c>
      <c r="M48" s="126">
        <v>-123.45631000000002</v>
      </c>
      <c r="N48" s="36">
        <f t="shared" si="3"/>
        <v>113.16974800000001</v>
      </c>
      <c r="O48" s="27">
        <f t="shared" si="3"/>
        <v>123.45631000000002</v>
      </c>
      <c r="P48" s="37">
        <f t="shared" si="4"/>
        <v>-10.286562000000004</v>
      </c>
      <c r="Q48" s="26"/>
      <c r="R48" s="26"/>
      <c r="S48" s="31">
        <f t="shared" si="5"/>
        <v>11.803998000000206</v>
      </c>
      <c r="T48" s="27"/>
      <c r="U48" s="31">
        <f t="shared" si="6"/>
        <v>-113.16974800000001</v>
      </c>
      <c r="V48" s="39"/>
      <c r="W48" s="118">
        <v>0</v>
      </c>
      <c r="X48" s="31">
        <f t="shared" si="7"/>
        <v>2027.17</v>
      </c>
      <c r="Y48" s="25"/>
      <c r="Z48" s="31">
        <f t="shared" si="8"/>
        <v>0</v>
      </c>
    </row>
    <row r="49" spans="1:26" s="72" customFormat="1" ht="12.75" outlineLevel="1">
      <c r="A49" s="25" t="s">
        <v>169</v>
      </c>
      <c r="B49" s="25"/>
      <c r="C49" s="25" t="s">
        <v>194</v>
      </c>
      <c r="D49" s="31">
        <v>1487.1939999999888</v>
      </c>
      <c r="E49" s="61"/>
      <c r="F49" s="31">
        <v>1487.1939999999888</v>
      </c>
      <c r="G49" s="26"/>
      <c r="H49" s="36">
        <v>579.9202499999997</v>
      </c>
      <c r="I49" s="27">
        <v>640.3087399999998</v>
      </c>
      <c r="J49" s="37">
        <f t="shared" si="2"/>
        <v>60.38849000000016</v>
      </c>
      <c r="K49" s="26"/>
      <c r="L49" s="36">
        <v>-208.686503</v>
      </c>
      <c r="M49" s="126">
        <v>-207.26374</v>
      </c>
      <c r="N49" s="36">
        <f t="shared" si="3"/>
        <v>208.686503</v>
      </c>
      <c r="O49" s="27">
        <f t="shared" si="3"/>
        <v>207.26374</v>
      </c>
      <c r="P49" s="37">
        <f t="shared" si="4"/>
        <v>1.422762999999975</v>
      </c>
      <c r="Q49" s="26"/>
      <c r="R49" s="26"/>
      <c r="S49" s="31">
        <f t="shared" si="5"/>
        <v>61.811253000000136</v>
      </c>
      <c r="T49" s="27"/>
      <c r="U49" s="31">
        <f t="shared" si="6"/>
        <v>-208.686503</v>
      </c>
      <c r="V49" s="39"/>
      <c r="W49" s="118">
        <v>100</v>
      </c>
      <c r="X49" s="31">
        <f t="shared" si="7"/>
        <v>1587.1939999999888</v>
      </c>
      <c r="Y49" s="25"/>
      <c r="Z49" s="31">
        <f t="shared" si="8"/>
        <v>100</v>
      </c>
    </row>
    <row r="50" spans="1:26" s="72" customFormat="1" ht="12.75" outlineLevel="1">
      <c r="A50" s="25" t="s">
        <v>169</v>
      </c>
      <c r="B50" s="25"/>
      <c r="C50" s="25" t="s">
        <v>196</v>
      </c>
      <c r="D50" s="31">
        <v>2549.192</v>
      </c>
      <c r="E50" s="61"/>
      <c r="F50" s="31">
        <v>2539.191999999996</v>
      </c>
      <c r="G50" s="26"/>
      <c r="H50" s="36">
        <f>658.131011+10</f>
        <v>668.131011</v>
      </c>
      <c r="I50" s="27">
        <v>744.0745900000001</v>
      </c>
      <c r="J50" s="37">
        <f t="shared" si="2"/>
        <v>75.94357900000011</v>
      </c>
      <c r="K50" s="26"/>
      <c r="L50" s="36">
        <v>-24.74725</v>
      </c>
      <c r="M50" s="126">
        <v>-118.2845</v>
      </c>
      <c r="N50" s="36">
        <f t="shared" si="3"/>
        <v>24.74725</v>
      </c>
      <c r="O50" s="27">
        <f t="shared" si="3"/>
        <v>118.2845</v>
      </c>
      <c r="P50" s="37">
        <f t="shared" si="4"/>
        <v>-93.53725</v>
      </c>
      <c r="Q50" s="26"/>
      <c r="R50" s="26"/>
      <c r="S50" s="31">
        <f t="shared" si="5"/>
        <v>-17.593670999999887</v>
      </c>
      <c r="T50" s="27"/>
      <c r="U50" s="31">
        <f t="shared" si="6"/>
        <v>-24.74725</v>
      </c>
      <c r="V50" s="39"/>
      <c r="W50" s="118">
        <v>0</v>
      </c>
      <c r="X50" s="31">
        <f t="shared" si="7"/>
        <v>2549.192</v>
      </c>
      <c r="Y50" s="25"/>
      <c r="Z50" s="31">
        <f t="shared" si="8"/>
        <v>0</v>
      </c>
    </row>
    <row r="51" spans="1:26" s="71" customFormat="1" ht="25.5" customHeight="1">
      <c r="A51" s="12" t="s">
        <v>170</v>
      </c>
      <c r="B51" s="12"/>
      <c r="C51" s="12" t="s">
        <v>200</v>
      </c>
      <c r="D51" s="41">
        <f>SUBTOTAL(9,D45:D50)</f>
        <v>13729.741000000988</v>
      </c>
      <c r="E51" s="490"/>
      <c r="F51" s="41">
        <f>SUBTOTAL(9,F45:F50)</f>
        <v>13707.219999999978</v>
      </c>
      <c r="G51" s="42"/>
      <c r="H51" s="43">
        <f>SUBTOTAL(9,H45:H50)</f>
        <v>3848.856476</v>
      </c>
      <c r="I51" s="44">
        <f>SUBTOTAL(9,I45:I50)</f>
        <v>3968.5422900000012</v>
      </c>
      <c r="J51" s="45">
        <f>SUBTOTAL(9,J45:J50)</f>
        <v>119.6858140000013</v>
      </c>
      <c r="K51" s="42"/>
      <c r="L51" s="43"/>
      <c r="M51" s="127"/>
      <c r="N51" s="43">
        <f>SUBTOTAL(9,N45:N50)</f>
        <v>713.2629970000002</v>
      </c>
      <c r="O51" s="44">
        <f>SUBTOTAL(9,O45:O50)</f>
        <v>889.2810899999998</v>
      </c>
      <c r="P51" s="45">
        <f>SUBTOTAL(9,P45:P50)</f>
        <v>-176.01809299999985</v>
      </c>
      <c r="Q51" s="42"/>
      <c r="R51" s="42"/>
      <c r="S51" s="41">
        <f>SUBTOTAL(9,S45:S50)</f>
        <v>-56.332278999998564</v>
      </c>
      <c r="T51" s="44"/>
      <c r="U51" s="41">
        <f>SUBTOTAL(9,U45:U50)</f>
        <v>-713.2629970000002</v>
      </c>
      <c r="V51" s="113">
        <f>SUBTOTAL(9,V45:V50)</f>
        <v>0</v>
      </c>
      <c r="W51" s="119"/>
      <c r="X51" s="41">
        <f>SUBTOTAL(9,X45:X50)</f>
        <v>13829.741000000988</v>
      </c>
      <c r="Y51" s="12"/>
      <c r="Z51" s="41">
        <f>SUBTOTAL(9,Z45:Z50)</f>
        <v>100</v>
      </c>
    </row>
    <row r="52" spans="1:26" s="72" customFormat="1" ht="12.75" hidden="1">
      <c r="A52" s="25" t="s">
        <v>56</v>
      </c>
      <c r="B52" s="25">
        <v>0</v>
      </c>
      <c r="C52" s="25">
        <v>0</v>
      </c>
      <c r="D52" s="31">
        <v>0</v>
      </c>
      <c r="E52" s="61"/>
      <c r="F52" s="31">
        <v>0</v>
      </c>
      <c r="G52" s="26"/>
      <c r="H52" s="36">
        <v>0</v>
      </c>
      <c r="I52" s="27">
        <v>0</v>
      </c>
      <c r="J52" s="37">
        <f>I52-H52</f>
        <v>0</v>
      </c>
      <c r="K52" s="26"/>
      <c r="L52" s="36">
        <v>0</v>
      </c>
      <c r="M52" s="126">
        <v>0</v>
      </c>
      <c r="N52" s="36">
        <f>-L52</f>
        <v>0</v>
      </c>
      <c r="O52" s="27">
        <f>-M52</f>
        <v>0</v>
      </c>
      <c r="P52" s="37">
        <f>N52-O52</f>
        <v>0</v>
      </c>
      <c r="Q52" s="26"/>
      <c r="R52" s="26"/>
      <c r="S52" s="31">
        <f>J52+P52</f>
        <v>0</v>
      </c>
      <c r="T52" s="27"/>
      <c r="U52" s="31">
        <f>L52+R52</f>
        <v>0</v>
      </c>
      <c r="V52" s="39"/>
      <c r="W52" s="118">
        <v>0</v>
      </c>
      <c r="X52" s="31">
        <f>D52+W52</f>
        <v>0</v>
      </c>
      <c r="Y52" s="25"/>
      <c r="Z52" s="31">
        <f>X52-D52</f>
        <v>0</v>
      </c>
    </row>
    <row r="53" spans="1:26" s="71" customFormat="1" ht="25.5" customHeight="1" hidden="1">
      <c r="A53" s="12" t="s">
        <v>76</v>
      </c>
      <c r="B53" s="12"/>
      <c r="C53" s="12" t="s">
        <v>74</v>
      </c>
      <c r="D53" s="41" t="s">
        <v>75</v>
      </c>
      <c r="E53" s="490"/>
      <c r="F53" s="41" t="s">
        <v>75</v>
      </c>
      <c r="G53" s="42"/>
      <c r="H53" s="43" t="s">
        <v>75</v>
      </c>
      <c r="I53" s="44" t="s">
        <v>75</v>
      </c>
      <c r="J53" s="45" t="s">
        <v>75</v>
      </c>
      <c r="K53" s="42"/>
      <c r="L53" s="43"/>
      <c r="M53" s="127"/>
      <c r="N53" s="43" t="s">
        <v>75</v>
      </c>
      <c r="O53" s="44" t="s">
        <v>75</v>
      </c>
      <c r="P53" s="45" t="s">
        <v>75</v>
      </c>
      <c r="Q53" s="42"/>
      <c r="R53" s="42"/>
      <c r="S53" s="41" t="s">
        <v>75</v>
      </c>
      <c r="T53" s="44"/>
      <c r="U53" s="41" t="s">
        <v>75</v>
      </c>
      <c r="V53" s="113" t="s">
        <v>75</v>
      </c>
      <c r="W53" s="119"/>
      <c r="X53" s="41" t="s">
        <v>75</v>
      </c>
      <c r="Y53" s="12"/>
      <c r="Z53" s="41" t="s">
        <v>75</v>
      </c>
    </row>
    <row r="54" spans="1:26" ht="12.75">
      <c r="A54" s="3"/>
      <c r="C54" s="3"/>
      <c r="D54" s="29"/>
      <c r="E54" s="491"/>
      <c r="F54" s="29"/>
      <c r="G54" s="18"/>
      <c r="H54" s="32"/>
      <c r="I54" s="19"/>
      <c r="J54" s="33"/>
      <c r="K54" s="20"/>
      <c r="L54" s="32"/>
      <c r="M54" s="124"/>
      <c r="N54" s="32"/>
      <c r="O54" s="19"/>
      <c r="P54" s="33"/>
      <c r="S54" s="29"/>
      <c r="T54" s="19"/>
      <c r="U54" s="29"/>
      <c r="X54" s="29"/>
      <c r="Z54" s="29"/>
    </row>
    <row r="55" spans="1:26" ht="12.75">
      <c r="A55" s="70"/>
      <c r="C55" s="73" t="s">
        <v>70</v>
      </c>
      <c r="D55" s="132">
        <f>SUM(D32:D52)/2</f>
        <v>22319.396000011988</v>
      </c>
      <c r="E55" s="96"/>
      <c r="F55" s="132">
        <f>SUM(F32:F52)/2</f>
        <v>15651.499356999979</v>
      </c>
      <c r="G55" s="23"/>
      <c r="H55" s="133">
        <f>SUM(H33:H52)/2</f>
        <v>20731.130615000002</v>
      </c>
      <c r="I55" s="110">
        <f>SUM(I33:I52)/2</f>
        <v>20996.798460000005</v>
      </c>
      <c r="J55" s="134">
        <f>SUM(J33:J52)/2</f>
        <v>265.6678450000036</v>
      </c>
      <c r="K55" s="23"/>
      <c r="L55" s="110">
        <f>SUM(L33:L52)</f>
        <v>-15654.474877</v>
      </c>
      <c r="M55" s="128">
        <f>SUM(M33:M52)</f>
        <v>-16156.918169999995</v>
      </c>
      <c r="N55" s="133">
        <f>-L55</f>
        <v>15654.474877</v>
      </c>
      <c r="O55" s="110">
        <f>-M55</f>
        <v>16156.918169999995</v>
      </c>
      <c r="P55" s="134">
        <f>N55-O55</f>
        <v>-502.4432929999948</v>
      </c>
      <c r="Q55" s="21"/>
      <c r="R55" s="21"/>
      <c r="S55" s="132">
        <f>J55+P55</f>
        <v>-236.77544799999123</v>
      </c>
      <c r="T55" s="419"/>
      <c r="U55" s="132">
        <f>L55+R55</f>
        <v>-15654.474877</v>
      </c>
      <c r="V55" s="40"/>
      <c r="W55" s="120">
        <f>SUM(W34:W52)</f>
        <v>599</v>
      </c>
      <c r="X55" s="132">
        <f>D55+W55</f>
        <v>22918.396000011988</v>
      </c>
      <c r="Y55" s="70"/>
      <c r="Z55" s="132">
        <f>X55-D55</f>
        <v>599</v>
      </c>
    </row>
    <row r="56" ht="12.75" hidden="1">
      <c r="A56" t="s">
        <v>160</v>
      </c>
    </row>
    <row r="57" ht="12.75" hidden="1">
      <c r="A57" t="s">
        <v>88</v>
      </c>
    </row>
    <row r="58" spans="1:10" ht="12.75" hidden="1">
      <c r="A58" t="s">
        <v>102</v>
      </c>
      <c r="J58" s="15"/>
    </row>
    <row r="59" spans="1:10" ht="12.75" hidden="1">
      <c r="A59" t="s">
        <v>103</v>
      </c>
      <c r="J59" s="15"/>
    </row>
    <row r="60" spans="1:10" ht="12.75" hidden="1">
      <c r="A60" t="s">
        <v>89</v>
      </c>
      <c r="J60" s="15"/>
    </row>
    <row r="61" spans="1:10" ht="12.75" hidden="1">
      <c r="A61" t="s">
        <v>95</v>
      </c>
      <c r="J61" s="15"/>
    </row>
    <row r="62" spans="1:10" ht="12.75" hidden="1">
      <c r="A62" t="s">
        <v>96</v>
      </c>
      <c r="J62" s="15"/>
    </row>
    <row r="63" spans="1:10" ht="12.75" hidden="1">
      <c r="A63" t="s">
        <v>97</v>
      </c>
      <c r="J63" s="15"/>
    </row>
    <row r="64" spans="1:10" ht="12.75" hidden="1">
      <c r="A64" t="s">
        <v>92</v>
      </c>
      <c r="D64"/>
      <c r="E64" s="47"/>
      <c r="F64"/>
      <c r="G64" s="14"/>
      <c r="J64" s="15"/>
    </row>
    <row r="65" spans="1:7" ht="12.75" hidden="1">
      <c r="A65" t="s">
        <v>72</v>
      </c>
      <c r="G65" s="14"/>
    </row>
    <row r="66" spans="1:7" ht="12.75" hidden="1">
      <c r="A66" t="s">
        <v>113</v>
      </c>
      <c r="D66"/>
      <c r="E66" s="47"/>
      <c r="F66"/>
      <c r="G66" s="14"/>
    </row>
    <row r="67" spans="1:7" ht="12.75" hidden="1">
      <c r="A67" t="s">
        <v>93</v>
      </c>
      <c r="C67" s="11"/>
      <c r="D67"/>
      <c r="E67" s="47"/>
      <c r="F67"/>
      <c r="G67" s="14"/>
    </row>
    <row r="68" spans="1:7" ht="12.75" hidden="1">
      <c r="A68" t="s">
        <v>114</v>
      </c>
      <c r="D68" s="14"/>
      <c r="E68" s="51"/>
      <c r="F68" s="14"/>
      <c r="G68" s="14"/>
    </row>
    <row r="69" spans="1:7" ht="12.75" hidden="1">
      <c r="A69" t="s">
        <v>101</v>
      </c>
      <c r="D69" s="14"/>
      <c r="E69" s="51"/>
      <c r="F69" s="14"/>
      <c r="G69" s="14"/>
    </row>
    <row r="70" ht="12.75" hidden="1">
      <c r="A70" t="s">
        <v>29</v>
      </c>
    </row>
    <row r="71" spans="1:26" s="72" customFormat="1" ht="12.75">
      <c r="A71" s="148"/>
      <c r="B71" s="25"/>
      <c r="C71" s="148"/>
      <c r="D71" s="149"/>
      <c r="E71" s="489"/>
      <c r="F71" s="149"/>
      <c r="G71" s="150"/>
      <c r="H71" s="151"/>
      <c r="I71" s="145"/>
      <c r="J71" s="152"/>
      <c r="K71" s="153"/>
      <c r="L71" s="151"/>
      <c r="M71" s="147"/>
      <c r="N71" s="151"/>
      <c r="O71" s="145"/>
      <c r="P71" s="152"/>
      <c r="Q71" s="26"/>
      <c r="R71" s="26"/>
      <c r="S71" s="149"/>
      <c r="T71" s="145"/>
      <c r="U71" s="149"/>
      <c r="V71" s="39"/>
      <c r="W71" s="118"/>
      <c r="X71" s="149"/>
      <c r="Y71" s="25"/>
      <c r="Z71" s="149"/>
    </row>
    <row r="72" spans="1:26" s="72" customFormat="1" ht="12.75">
      <c r="A72" s="148"/>
      <c r="B72" s="25"/>
      <c r="C72" s="148"/>
      <c r="D72" s="149"/>
      <c r="E72" s="489"/>
      <c r="F72" s="149"/>
      <c r="G72" s="150"/>
      <c r="H72" s="151"/>
      <c r="I72" s="145"/>
      <c r="J72" s="152"/>
      <c r="K72" s="153"/>
      <c r="L72" s="151"/>
      <c r="M72" s="147"/>
      <c r="N72" s="151"/>
      <c r="O72" s="145"/>
      <c r="P72" s="152"/>
      <c r="Q72" s="26"/>
      <c r="R72" s="26"/>
      <c r="S72" s="149"/>
      <c r="T72" s="145"/>
      <c r="U72" s="149"/>
      <c r="V72" s="39"/>
      <c r="W72" s="118"/>
      <c r="X72" s="149"/>
      <c r="Y72" s="25"/>
      <c r="Z72" s="149"/>
    </row>
    <row r="73" spans="1:26" s="72" customFormat="1" ht="12.75" hidden="1">
      <c r="A73" s="148" t="s">
        <v>35</v>
      </c>
      <c r="B73" s="25"/>
      <c r="C73" s="148"/>
      <c r="D73" s="149" t="s">
        <v>36</v>
      </c>
      <c r="E73" s="489"/>
      <c r="F73" s="149" t="s">
        <v>36</v>
      </c>
      <c r="G73" s="150"/>
      <c r="H73" s="151" t="s">
        <v>36</v>
      </c>
      <c r="I73" s="145" t="s">
        <v>37</v>
      </c>
      <c r="J73" s="152"/>
      <c r="K73" s="153"/>
      <c r="L73" s="151" t="s">
        <v>36</v>
      </c>
      <c r="M73" s="147" t="s">
        <v>37</v>
      </c>
      <c r="N73" s="151"/>
      <c r="O73" s="145"/>
      <c r="P73" s="152"/>
      <c r="Q73" s="26"/>
      <c r="R73" s="26"/>
      <c r="S73" s="149"/>
      <c r="T73" s="145"/>
      <c r="U73" s="149"/>
      <c r="V73" s="39"/>
      <c r="W73" s="118" t="s">
        <v>71</v>
      </c>
      <c r="X73" s="149"/>
      <c r="Y73" s="25"/>
      <c r="Z73" s="149"/>
    </row>
    <row r="74" spans="1:26" s="72" customFormat="1" ht="25.5" hidden="1">
      <c r="A74" s="148" t="s">
        <v>38</v>
      </c>
      <c r="B74" s="25"/>
      <c r="C74" s="148"/>
      <c r="D74" s="149" t="s">
        <v>39</v>
      </c>
      <c r="E74" s="489"/>
      <c r="F74" s="149" t="s">
        <v>39</v>
      </c>
      <c r="G74" s="150"/>
      <c r="H74" s="151" t="s">
        <v>40</v>
      </c>
      <c r="I74" s="145" t="s">
        <v>40</v>
      </c>
      <c r="J74" s="152"/>
      <c r="K74" s="153"/>
      <c r="L74" s="151" t="s">
        <v>40</v>
      </c>
      <c r="M74" s="147" t="s">
        <v>40</v>
      </c>
      <c r="N74" s="151"/>
      <c r="O74" s="145"/>
      <c r="P74" s="152"/>
      <c r="Q74" s="26"/>
      <c r="R74" s="26"/>
      <c r="S74" s="149"/>
      <c r="T74" s="145"/>
      <c r="U74" s="149"/>
      <c r="V74" s="39"/>
      <c r="W74" s="118" t="s">
        <v>39</v>
      </c>
      <c r="X74" s="149"/>
      <c r="Y74" s="25"/>
      <c r="Z74" s="149"/>
    </row>
    <row r="75" spans="1:26" s="72" customFormat="1" ht="12.75" hidden="1">
      <c r="A75" s="148" t="s">
        <v>79</v>
      </c>
      <c r="B75" s="25"/>
      <c r="C75" s="148"/>
      <c r="D75" s="149"/>
      <c r="E75" s="489"/>
      <c r="F75" s="149"/>
      <c r="G75" s="150"/>
      <c r="H75" s="151" t="s">
        <v>77</v>
      </c>
      <c r="I75" s="145" t="s">
        <v>77</v>
      </c>
      <c r="J75" s="152"/>
      <c r="K75" s="153"/>
      <c r="L75" s="151" t="s">
        <v>78</v>
      </c>
      <c r="M75" s="147" t="s">
        <v>78</v>
      </c>
      <c r="N75" s="151"/>
      <c r="O75" s="145"/>
      <c r="P75" s="152"/>
      <c r="Q75" s="26"/>
      <c r="R75" s="26"/>
      <c r="S75" s="149"/>
      <c r="T75" s="145"/>
      <c r="U75" s="149"/>
      <c r="V75" s="39"/>
      <c r="W75" s="118"/>
      <c r="X75" s="149"/>
      <c r="Y75" s="25"/>
      <c r="Z75" s="149"/>
    </row>
    <row r="76" spans="1:26" s="72" customFormat="1" ht="12.75">
      <c r="A76" s="148"/>
      <c r="B76" s="25"/>
      <c r="C76" s="148"/>
      <c r="D76" s="149"/>
      <c r="E76" s="489"/>
      <c r="F76" s="149"/>
      <c r="G76" s="150"/>
      <c r="H76" s="151"/>
      <c r="I76" s="145"/>
      <c r="J76" s="152"/>
      <c r="K76" s="153"/>
      <c r="L76" s="151"/>
      <c r="M76" s="147"/>
      <c r="N76" s="151"/>
      <c r="O76" s="145"/>
      <c r="P76" s="152"/>
      <c r="Q76" s="26"/>
      <c r="R76" s="26"/>
      <c r="S76" s="149"/>
      <c r="T76" s="145"/>
      <c r="U76" s="149"/>
      <c r="V76" s="39"/>
      <c r="W76" s="118"/>
      <c r="X76" s="149"/>
      <c r="Y76" s="25"/>
      <c r="Z76" s="149"/>
    </row>
    <row r="77" spans="1:26" ht="12.75">
      <c r="A77" s="70" t="s">
        <v>69</v>
      </c>
      <c r="C77" s="73" t="s">
        <v>57</v>
      </c>
      <c r="D77" s="132">
        <v>-1183.8239999998998</v>
      </c>
      <c r="E77" s="96"/>
      <c r="F77" s="132">
        <v>-1183.8239999998998</v>
      </c>
      <c r="G77" s="23"/>
      <c r="H77" s="133">
        <v>4086.768063000011</v>
      </c>
      <c r="I77" s="110">
        <v>539.5068400000008</v>
      </c>
      <c r="J77" s="134">
        <f>I77-H77</f>
        <v>-3547.26122300001</v>
      </c>
      <c r="K77" s="23"/>
      <c r="L77" s="110">
        <v>-4382.725004999995</v>
      </c>
      <c r="M77" s="128">
        <v>0</v>
      </c>
      <c r="N77" s="133">
        <f>-L77</f>
        <v>4382.725004999995</v>
      </c>
      <c r="O77" s="110">
        <f>-M77</f>
        <v>0</v>
      </c>
      <c r="P77" s="134">
        <f>N77-O77</f>
        <v>4382.725004999995</v>
      </c>
      <c r="Q77" s="21"/>
      <c r="R77" s="21"/>
      <c r="S77" s="132">
        <f>J77+P77</f>
        <v>835.4637819999848</v>
      </c>
      <c r="T77" s="419"/>
      <c r="U77" s="132">
        <f>L77+R77</f>
        <v>-4382.725004999995</v>
      </c>
      <c r="V77" s="40"/>
      <c r="W77" s="120">
        <v>0</v>
      </c>
      <c r="X77" s="132">
        <f>D77+W77</f>
        <v>-1183.8239999998998</v>
      </c>
      <c r="Y77" s="70"/>
      <c r="Z77" s="132">
        <f>X77-D77</f>
        <v>0</v>
      </c>
    </row>
    <row r="78" spans="1:26" s="72" customFormat="1" ht="12.75">
      <c r="A78" s="148"/>
      <c r="B78" s="25"/>
      <c r="C78" s="148"/>
      <c r="D78" s="149"/>
      <c r="E78" s="489"/>
      <c r="F78" s="149"/>
      <c r="G78" s="150"/>
      <c r="H78" s="151"/>
      <c r="I78" s="145"/>
      <c r="J78" s="152"/>
      <c r="K78" s="153"/>
      <c r="L78" s="151"/>
      <c r="M78" s="147"/>
      <c r="N78" s="151"/>
      <c r="O78" s="145"/>
      <c r="P78" s="152"/>
      <c r="Q78" s="26"/>
      <c r="R78" s="26"/>
      <c r="S78" s="149"/>
      <c r="T78" s="145"/>
      <c r="U78" s="149"/>
      <c r="V78" s="39"/>
      <c r="W78" s="118"/>
      <c r="X78" s="149"/>
      <c r="Y78" s="25"/>
      <c r="Z78" s="149"/>
    </row>
    <row r="79" spans="1:26" s="72" customFormat="1" ht="12.75">
      <c r="A79" s="148"/>
      <c r="C79" s="1" t="s">
        <v>150</v>
      </c>
      <c r="D79" s="149"/>
      <c r="E79" s="489"/>
      <c r="F79" s="149"/>
      <c r="G79" s="150"/>
      <c r="H79" s="151"/>
      <c r="I79" s="145"/>
      <c r="J79" s="152"/>
      <c r="K79" s="153"/>
      <c r="L79" s="151"/>
      <c r="M79" s="147"/>
      <c r="N79" s="151"/>
      <c r="O79" s="145"/>
      <c r="P79" s="152"/>
      <c r="Q79" s="26"/>
      <c r="R79" s="26"/>
      <c r="S79" s="149"/>
      <c r="T79" s="145"/>
      <c r="U79" s="149"/>
      <c r="V79" s="39"/>
      <c r="W79" s="118"/>
      <c r="X79" s="149"/>
      <c r="Y79" s="25"/>
      <c r="Z79" s="149"/>
    </row>
    <row r="80" ht="12.75" hidden="1">
      <c r="A80" t="s">
        <v>161</v>
      </c>
    </row>
    <row r="81" ht="12.75" hidden="1">
      <c r="A81" t="s">
        <v>128</v>
      </c>
    </row>
    <row r="82" ht="12.75" hidden="1">
      <c r="A82" t="s">
        <v>88</v>
      </c>
    </row>
    <row r="83" spans="1:8" ht="12.75" hidden="1">
      <c r="A83" t="s">
        <v>102</v>
      </c>
      <c r="G83" s="482"/>
      <c r="H83" s="482"/>
    </row>
    <row r="84" spans="1:8" ht="12.75" hidden="1">
      <c r="A84" t="s">
        <v>103</v>
      </c>
      <c r="G84" s="482"/>
      <c r="H84" s="482"/>
    </row>
    <row r="85" spans="1:8" ht="12.75" hidden="1">
      <c r="A85" t="s">
        <v>99</v>
      </c>
      <c r="G85" s="482"/>
      <c r="H85" s="482"/>
    </row>
    <row r="86" spans="1:8" ht="12.75" hidden="1">
      <c r="A86" t="s">
        <v>100</v>
      </c>
      <c r="G86" s="483"/>
      <c r="H86" s="483"/>
    </row>
    <row r="87" spans="1:8" ht="12.75" hidden="1">
      <c r="A87" t="s">
        <v>89</v>
      </c>
      <c r="G87" s="483"/>
      <c r="H87" s="483"/>
    </row>
    <row r="88" ht="12.75" hidden="1">
      <c r="A88" t="s">
        <v>84</v>
      </c>
    </row>
    <row r="89" ht="12.75" hidden="1">
      <c r="A89" t="s">
        <v>87</v>
      </c>
    </row>
    <row r="90" spans="1:8" ht="12.75" hidden="1">
      <c r="A90" t="s">
        <v>96</v>
      </c>
      <c r="H90" s="46" t="s">
        <v>130</v>
      </c>
    </row>
    <row r="91" ht="12.75" hidden="1">
      <c r="A91" t="s">
        <v>97</v>
      </c>
    </row>
    <row r="92" spans="1:10" ht="12.75" hidden="1">
      <c r="A92" t="s">
        <v>92</v>
      </c>
      <c r="D92" s="14"/>
      <c r="E92" s="51"/>
      <c r="F92" s="14"/>
      <c r="G92" s="14"/>
      <c r="J92" s="15"/>
    </row>
    <row r="93" spans="1:10" ht="12.75" hidden="1">
      <c r="A93" t="s">
        <v>129</v>
      </c>
      <c r="D93" s="14"/>
      <c r="E93" s="51"/>
      <c r="F93" s="14"/>
      <c r="G93" s="14"/>
      <c r="J93" s="15"/>
    </row>
    <row r="94" spans="1:10" ht="12.75" hidden="1">
      <c r="A94" t="s">
        <v>72</v>
      </c>
      <c r="B94" s="49"/>
      <c r="C94" s="50"/>
      <c r="D94" s="14"/>
      <c r="E94" s="51"/>
      <c r="F94" s="14"/>
      <c r="G94" s="14"/>
      <c r="J94" s="15"/>
    </row>
    <row r="95" spans="1:10" ht="12.75" hidden="1">
      <c r="A95" t="s">
        <v>93</v>
      </c>
      <c r="J95" s="15"/>
    </row>
    <row r="96" ht="12.75" hidden="1">
      <c r="A96" t="s">
        <v>121</v>
      </c>
    </row>
    <row r="97" ht="12.75" hidden="1">
      <c r="A97" t="s">
        <v>90</v>
      </c>
    </row>
    <row r="98" ht="12.75" hidden="1">
      <c r="A98" t="s">
        <v>91</v>
      </c>
    </row>
    <row r="99" ht="12.75" hidden="1">
      <c r="A99" t="s">
        <v>104</v>
      </c>
    </row>
    <row r="100" ht="12.75" hidden="1">
      <c r="A100" t="s">
        <v>29</v>
      </c>
    </row>
    <row r="101" spans="1:26" ht="12.75" hidden="1">
      <c r="A101" t="s">
        <v>35</v>
      </c>
      <c r="B101" t="s">
        <v>11</v>
      </c>
      <c r="C101" t="s">
        <v>127</v>
      </c>
      <c r="D101" s="30" t="s">
        <v>36</v>
      </c>
      <c r="E101" s="55"/>
      <c r="F101" s="30" t="s">
        <v>36</v>
      </c>
      <c r="H101" s="34" t="s">
        <v>36</v>
      </c>
      <c r="I101" s="21" t="s">
        <v>37</v>
      </c>
      <c r="J101" s="35"/>
      <c r="L101" s="34" t="s">
        <v>36</v>
      </c>
      <c r="M101" s="125" t="s">
        <v>37</v>
      </c>
      <c r="N101" s="34"/>
      <c r="O101" s="21"/>
      <c r="P101" s="35"/>
      <c r="S101" s="30"/>
      <c r="T101" s="21"/>
      <c r="U101" s="30"/>
      <c r="W101" s="116" t="s">
        <v>71</v>
      </c>
      <c r="X101" s="30"/>
      <c r="Z101" s="30"/>
    </row>
    <row r="102" spans="1:26" ht="12.75" hidden="1">
      <c r="A102" t="s">
        <v>38</v>
      </c>
      <c r="D102" s="30" t="s">
        <v>39</v>
      </c>
      <c r="E102" s="55"/>
      <c r="F102" s="30" t="s">
        <v>39</v>
      </c>
      <c r="H102" s="34" t="s">
        <v>40</v>
      </c>
      <c r="I102" s="21" t="s">
        <v>40</v>
      </c>
      <c r="J102" s="35"/>
      <c r="L102" s="34" t="s">
        <v>40</v>
      </c>
      <c r="M102" s="125" t="s">
        <v>40</v>
      </c>
      <c r="N102" s="34"/>
      <c r="O102" s="21"/>
      <c r="P102" s="35"/>
      <c r="S102" s="30"/>
      <c r="T102" s="21"/>
      <c r="U102" s="30"/>
      <c r="W102" s="117" t="s">
        <v>39</v>
      </c>
      <c r="X102" s="30"/>
      <c r="Z102" s="30"/>
    </row>
    <row r="103" spans="1:26" ht="12.75" hidden="1">
      <c r="A103" t="s">
        <v>79</v>
      </c>
      <c r="D103" s="30"/>
      <c r="E103" s="55"/>
      <c r="F103" s="30"/>
      <c r="H103" s="34" t="s">
        <v>77</v>
      </c>
      <c r="I103" s="21" t="s">
        <v>77</v>
      </c>
      <c r="J103" s="35"/>
      <c r="L103" s="34" t="s">
        <v>78</v>
      </c>
      <c r="M103" s="125" t="s">
        <v>78</v>
      </c>
      <c r="N103" s="34"/>
      <c r="O103" s="21"/>
      <c r="P103" s="35"/>
      <c r="S103" s="30"/>
      <c r="T103" s="21"/>
      <c r="U103" s="30"/>
      <c r="X103" s="30"/>
      <c r="Z103" s="30"/>
    </row>
    <row r="104" spans="1:26" s="72" customFormat="1" ht="12.75">
      <c r="A104" s="25" t="s">
        <v>169</v>
      </c>
      <c r="B104" s="25"/>
      <c r="C104" s="25" t="s">
        <v>202</v>
      </c>
      <c r="D104" s="31">
        <v>199.99999999999818</v>
      </c>
      <c r="E104" s="61"/>
      <c r="F104" s="31">
        <v>199.99999999999818</v>
      </c>
      <c r="G104" s="26"/>
      <c r="H104" s="36">
        <v>14524</v>
      </c>
      <c r="I104" s="27">
        <v>16286.329010000001</v>
      </c>
      <c r="J104" s="37">
        <f>I104-H104</f>
        <v>1762.3290100000013</v>
      </c>
      <c r="K104" s="26"/>
      <c r="L104" s="36">
        <v>-14474</v>
      </c>
      <c r="M104" s="126">
        <v>-16984.210059999994</v>
      </c>
      <c r="N104" s="36">
        <f>-L104</f>
        <v>14474</v>
      </c>
      <c r="O104" s="27">
        <f>-M104</f>
        <v>16984.210059999994</v>
      </c>
      <c r="P104" s="37">
        <f>N104-O104</f>
        <v>-2510.210059999994</v>
      </c>
      <c r="Q104" s="26"/>
      <c r="R104" s="26"/>
      <c r="S104" s="31">
        <f>J104+P104</f>
        <v>-747.8810499999927</v>
      </c>
      <c r="T104" s="27"/>
      <c r="U104" s="31">
        <f>L104+R104</f>
        <v>-14474</v>
      </c>
      <c r="V104" s="39"/>
      <c r="W104" s="118">
        <v>0</v>
      </c>
      <c r="X104" s="31">
        <f>D104+W104</f>
        <v>199.99999999999818</v>
      </c>
      <c r="Y104" s="25"/>
      <c r="Z104" s="31">
        <f>X104-D104</f>
        <v>0</v>
      </c>
    </row>
    <row r="105" spans="1:26" s="72" customFormat="1" ht="12.75">
      <c r="A105" s="25" t="s">
        <v>56</v>
      </c>
      <c r="B105" s="25"/>
      <c r="C105" s="25" t="s">
        <v>204</v>
      </c>
      <c r="D105" s="31">
        <v>3482.517999999999</v>
      </c>
      <c r="E105" s="61"/>
      <c r="F105" s="31">
        <v>3482.517999999999</v>
      </c>
      <c r="G105" s="26"/>
      <c r="H105" s="36">
        <v>870.6294969999999</v>
      </c>
      <c r="I105" s="27">
        <v>431.36919</v>
      </c>
      <c r="J105" s="37">
        <f>I105-H105</f>
        <v>-439.2603069999999</v>
      </c>
      <c r="K105" s="26"/>
      <c r="L105" s="36">
        <v>0</v>
      </c>
      <c r="M105" s="126">
        <v>0</v>
      </c>
      <c r="N105" s="36">
        <f>-L105</f>
        <v>0</v>
      </c>
      <c r="O105" s="27">
        <f>-M105</f>
        <v>0</v>
      </c>
      <c r="P105" s="37">
        <f>N105-O105</f>
        <v>0</v>
      </c>
      <c r="Q105" s="26"/>
      <c r="R105" s="26"/>
      <c r="S105" s="31">
        <f>J105+P105</f>
        <v>-439.2603069999999</v>
      </c>
      <c r="T105" s="27"/>
      <c r="U105" s="31">
        <f>L105+R105</f>
        <v>0</v>
      </c>
      <c r="V105" s="39"/>
      <c r="W105" s="118">
        <v>0</v>
      </c>
      <c r="X105" s="31">
        <f>D105+W105</f>
        <v>3482.517999999999</v>
      </c>
      <c r="Y105" s="25"/>
      <c r="Z105" s="31">
        <f>X105-D105</f>
        <v>0</v>
      </c>
    </row>
    <row r="106" spans="1:21" ht="12.75" hidden="1">
      <c r="A106" t="s">
        <v>162</v>
      </c>
      <c r="B106" s="47"/>
      <c r="C106" s="47"/>
      <c r="D106" s="48"/>
      <c r="F106" s="48"/>
      <c r="G106" s="48"/>
      <c r="H106" s="48"/>
      <c r="I106" s="48"/>
      <c r="J106" s="48"/>
      <c r="K106" s="48"/>
      <c r="L106" s="48"/>
      <c r="N106" s="48"/>
      <c r="O106" s="48"/>
      <c r="P106" s="48"/>
      <c r="Q106" s="48"/>
      <c r="R106" s="48"/>
      <c r="S106" s="48"/>
      <c r="T106" s="48"/>
      <c r="U106" s="48"/>
    </row>
    <row r="107" spans="1:21" ht="12.75" hidden="1">
      <c r="A107" s="47" t="s">
        <v>128</v>
      </c>
      <c r="B107" s="47"/>
      <c r="C107" s="47"/>
      <c r="D107" s="48"/>
      <c r="F107" s="48"/>
      <c r="G107" s="48"/>
      <c r="H107" s="48"/>
      <c r="I107" s="48"/>
      <c r="J107" s="48"/>
      <c r="K107" s="48"/>
      <c r="L107" s="48"/>
      <c r="N107" s="48"/>
      <c r="O107" s="48"/>
      <c r="P107" s="48"/>
      <c r="Q107" s="48"/>
      <c r="R107" s="48"/>
      <c r="S107" s="48"/>
      <c r="T107" s="48"/>
      <c r="U107" s="48"/>
    </row>
    <row r="108" spans="1:21" ht="12.75" hidden="1">
      <c r="A108" s="47" t="s">
        <v>88</v>
      </c>
      <c r="B108" s="47"/>
      <c r="C108" s="47"/>
      <c r="D108" s="48"/>
      <c r="F108" s="48"/>
      <c r="G108" s="48"/>
      <c r="H108" s="48"/>
      <c r="I108" s="48"/>
      <c r="J108" s="48"/>
      <c r="K108" s="48"/>
      <c r="L108" s="48"/>
      <c r="N108" s="48"/>
      <c r="O108" s="48"/>
      <c r="P108" s="48"/>
      <c r="Q108" s="48"/>
      <c r="R108" s="48"/>
      <c r="S108" s="48"/>
      <c r="T108" s="48"/>
      <c r="U108" s="48"/>
    </row>
    <row r="109" spans="1:21" ht="12.75" hidden="1">
      <c r="A109" s="47" t="s">
        <v>102</v>
      </c>
      <c r="B109" s="47"/>
      <c r="C109" s="47"/>
      <c r="D109" s="48"/>
      <c r="F109" s="48"/>
      <c r="G109" s="48"/>
      <c r="H109" s="48"/>
      <c r="I109" s="48"/>
      <c r="J109" s="48"/>
      <c r="K109" s="48"/>
      <c r="L109" s="48"/>
      <c r="N109" s="48"/>
      <c r="O109" s="48"/>
      <c r="P109" s="48"/>
      <c r="Q109" s="48"/>
      <c r="R109" s="48"/>
      <c r="S109" s="48"/>
      <c r="T109" s="48"/>
      <c r="U109" s="48"/>
    </row>
    <row r="110" spans="1:21" ht="12.75" hidden="1">
      <c r="A110" s="47" t="s">
        <v>103</v>
      </c>
      <c r="B110" s="47"/>
      <c r="C110" s="47"/>
      <c r="D110" s="48"/>
      <c r="F110" s="48"/>
      <c r="G110" s="48"/>
      <c r="H110" s="48"/>
      <c r="I110" s="48"/>
      <c r="J110" s="48"/>
      <c r="K110" s="48"/>
      <c r="L110" s="48"/>
      <c r="N110" s="48"/>
      <c r="O110" s="48"/>
      <c r="P110" s="48"/>
      <c r="Q110" s="48"/>
      <c r="R110" s="48"/>
      <c r="S110" s="48"/>
      <c r="T110" s="48"/>
      <c r="U110" s="48"/>
    </row>
    <row r="111" spans="1:21" ht="12.75" hidden="1">
      <c r="A111" t="s">
        <v>144</v>
      </c>
      <c r="B111" s="47"/>
      <c r="C111" s="47"/>
      <c r="D111" s="48"/>
      <c r="F111" s="48"/>
      <c r="G111" s="48"/>
      <c r="H111" s="48"/>
      <c r="I111" s="48"/>
      <c r="J111" s="48"/>
      <c r="K111" s="48"/>
      <c r="L111" s="48"/>
      <c r="N111" s="48"/>
      <c r="O111" s="48"/>
      <c r="P111" s="48"/>
      <c r="Q111" s="48"/>
      <c r="R111" s="48"/>
      <c r="S111" s="48"/>
      <c r="T111" s="48"/>
      <c r="U111" s="48"/>
    </row>
    <row r="112" spans="1:21" ht="12.75" hidden="1">
      <c r="A112" s="47" t="s">
        <v>100</v>
      </c>
      <c r="B112" s="47"/>
      <c r="C112" s="47"/>
      <c r="D112" s="48"/>
      <c r="F112" s="48"/>
      <c r="G112" s="48"/>
      <c r="H112" s="48"/>
      <c r="I112" s="48"/>
      <c r="J112" s="48"/>
      <c r="K112" s="48"/>
      <c r="L112" s="48"/>
      <c r="N112" s="48"/>
      <c r="O112" s="48"/>
      <c r="P112" s="48"/>
      <c r="Q112" s="48"/>
      <c r="R112" s="48"/>
      <c r="S112" s="48"/>
      <c r="T112" s="48"/>
      <c r="U112" s="48"/>
    </row>
    <row r="113" spans="1:21" ht="12.75" hidden="1">
      <c r="A113" s="47" t="s">
        <v>89</v>
      </c>
      <c r="B113" s="47"/>
      <c r="C113" s="47"/>
      <c r="D113" s="48"/>
      <c r="F113" s="48"/>
      <c r="G113" s="48"/>
      <c r="H113" s="48"/>
      <c r="I113" s="48"/>
      <c r="J113" s="48"/>
      <c r="K113" s="48"/>
      <c r="L113" s="48"/>
      <c r="N113" s="48"/>
      <c r="O113" s="48"/>
      <c r="P113" s="48"/>
      <c r="Q113" s="48"/>
      <c r="R113" s="48"/>
      <c r="S113" s="48"/>
      <c r="T113" s="48"/>
      <c r="U113" s="48"/>
    </row>
    <row r="114" spans="1:21" ht="12.75" hidden="1">
      <c r="A114" s="47" t="s">
        <v>96</v>
      </c>
      <c r="B114" s="47"/>
      <c r="C114" s="47"/>
      <c r="D114" s="46" t="s">
        <v>118</v>
      </c>
      <c r="F114" s="46" t="s">
        <v>118</v>
      </c>
      <c r="G114" s="46"/>
      <c r="H114" s="46"/>
      <c r="I114" s="48"/>
      <c r="J114" s="48"/>
      <c r="K114" s="48"/>
      <c r="L114" s="48"/>
      <c r="N114" s="48"/>
      <c r="O114" s="48"/>
      <c r="P114" s="48"/>
      <c r="Q114" s="48"/>
      <c r="R114" s="48"/>
      <c r="S114" s="48"/>
      <c r="T114" s="48"/>
      <c r="U114" s="48"/>
    </row>
    <row r="115" spans="1:21" ht="12.75" hidden="1">
      <c r="A115" s="47" t="s">
        <v>97</v>
      </c>
      <c r="B115" s="47"/>
      <c r="C115" s="47"/>
      <c r="D115" s="48"/>
      <c r="F115" s="48"/>
      <c r="G115" s="48"/>
      <c r="H115" s="48"/>
      <c r="I115" s="48"/>
      <c r="J115" s="48"/>
      <c r="K115" s="48"/>
      <c r="L115" s="48"/>
      <c r="N115" s="48"/>
      <c r="O115" s="48"/>
      <c r="P115" s="48"/>
      <c r="Q115" s="48"/>
      <c r="R115" s="48"/>
      <c r="S115" s="48"/>
      <c r="T115" s="48"/>
      <c r="U115" s="48"/>
    </row>
    <row r="116" spans="1:21" ht="12.75" hidden="1">
      <c r="A116" s="47" t="s">
        <v>92</v>
      </c>
      <c r="B116" s="47"/>
      <c r="C116" s="47"/>
      <c r="D116" s="48"/>
      <c r="F116" s="48"/>
      <c r="G116" s="48"/>
      <c r="H116" s="48"/>
      <c r="I116" s="48"/>
      <c r="J116" s="48"/>
      <c r="K116" s="48"/>
      <c r="L116" s="48"/>
      <c r="N116" s="48"/>
      <c r="O116" s="48"/>
      <c r="P116" s="48"/>
      <c r="Q116" s="48"/>
      <c r="R116" s="48"/>
      <c r="S116" s="48"/>
      <c r="T116" s="48"/>
      <c r="U116" s="48"/>
    </row>
    <row r="117" spans="1:21" ht="12.75" hidden="1">
      <c r="A117" s="47" t="s">
        <v>141</v>
      </c>
      <c r="B117" s="49"/>
      <c r="C117" s="50"/>
      <c r="D117" s="51"/>
      <c r="E117" s="51"/>
      <c r="F117" s="51"/>
      <c r="G117" s="51"/>
      <c r="H117" s="48"/>
      <c r="I117" s="48"/>
      <c r="J117" s="52"/>
      <c r="K117" s="48"/>
      <c r="L117" s="48"/>
      <c r="N117" s="48"/>
      <c r="O117" s="48"/>
      <c r="P117" s="48"/>
      <c r="Q117" s="48"/>
      <c r="R117" s="48"/>
      <c r="S117" s="48"/>
      <c r="T117" s="48"/>
      <c r="U117" s="48"/>
    </row>
    <row r="118" spans="1:21" ht="12.75" hidden="1">
      <c r="A118" s="47" t="s">
        <v>72</v>
      </c>
      <c r="B118" s="49"/>
      <c r="C118" s="50"/>
      <c r="D118" s="51"/>
      <c r="E118" s="51"/>
      <c r="F118" s="51"/>
      <c r="G118" s="51"/>
      <c r="H118" s="48"/>
      <c r="I118" s="48"/>
      <c r="J118" s="52"/>
      <c r="K118" s="48"/>
      <c r="L118" s="48"/>
      <c r="N118" s="48"/>
      <c r="O118" s="48"/>
      <c r="P118" s="48"/>
      <c r="Q118" s="48"/>
      <c r="R118" s="48"/>
      <c r="S118" s="48"/>
      <c r="T118" s="48"/>
      <c r="U118" s="48"/>
    </row>
    <row r="119" spans="1:21" ht="12.75" hidden="1">
      <c r="A119" s="47" t="s">
        <v>93</v>
      </c>
      <c r="B119" s="49"/>
      <c r="C119" s="50"/>
      <c r="D119" s="51"/>
      <c r="E119" s="51"/>
      <c r="F119" s="51"/>
      <c r="G119" s="51"/>
      <c r="H119" s="48"/>
      <c r="I119" s="48"/>
      <c r="J119" s="52"/>
      <c r="K119" s="48"/>
      <c r="L119" s="48"/>
      <c r="N119" s="48"/>
      <c r="O119" s="48"/>
      <c r="P119" s="48"/>
      <c r="Q119" s="48"/>
      <c r="R119" s="48"/>
      <c r="S119" s="48"/>
      <c r="T119" s="48"/>
      <c r="U119" s="48"/>
    </row>
    <row r="120" spans="1:21" ht="12.75" hidden="1">
      <c r="A120" s="47" t="s">
        <v>94</v>
      </c>
      <c r="B120" s="49"/>
      <c r="C120" s="50"/>
      <c r="D120" s="51"/>
      <c r="E120" s="51"/>
      <c r="F120" s="51"/>
      <c r="G120" s="51"/>
      <c r="H120" s="48"/>
      <c r="I120" s="48"/>
      <c r="J120" s="52"/>
      <c r="K120" s="48"/>
      <c r="L120" s="48"/>
      <c r="N120" s="48"/>
      <c r="O120" s="48"/>
      <c r="P120" s="48"/>
      <c r="Q120" s="48"/>
      <c r="R120" s="48"/>
      <c r="S120" s="48"/>
      <c r="T120" s="48"/>
      <c r="U120" s="48"/>
    </row>
    <row r="121" spans="1:21" ht="12.75" hidden="1">
      <c r="A121" t="s">
        <v>145</v>
      </c>
      <c r="B121" s="47"/>
      <c r="C121" s="47"/>
      <c r="D121" s="48"/>
      <c r="F121" s="48"/>
      <c r="G121" s="48"/>
      <c r="H121" s="48"/>
      <c r="I121" s="48"/>
      <c r="J121" s="48"/>
      <c r="K121" s="48"/>
      <c r="L121" s="48"/>
      <c r="N121" s="48"/>
      <c r="O121" s="48"/>
      <c r="P121" s="48"/>
      <c r="Q121" s="48"/>
      <c r="R121" s="48"/>
      <c r="S121" s="48"/>
      <c r="T121" s="48"/>
      <c r="U121" s="48"/>
    </row>
    <row r="122" spans="1:21" ht="12.75" hidden="1">
      <c r="A122" s="47" t="s">
        <v>91</v>
      </c>
      <c r="B122" s="47"/>
      <c r="C122" s="47"/>
      <c r="D122" s="48"/>
      <c r="F122" s="48"/>
      <c r="G122" s="48"/>
      <c r="H122" s="48"/>
      <c r="I122" s="48"/>
      <c r="J122" s="48"/>
      <c r="K122" s="48"/>
      <c r="L122" s="48"/>
      <c r="N122" s="48"/>
      <c r="O122" s="48"/>
      <c r="P122" s="48"/>
      <c r="Q122" s="48"/>
      <c r="R122" s="48"/>
      <c r="S122" s="48"/>
      <c r="T122" s="48"/>
      <c r="U122" s="48"/>
    </row>
    <row r="123" spans="1:21" ht="12.75" hidden="1">
      <c r="A123" t="s">
        <v>135</v>
      </c>
      <c r="B123" s="47"/>
      <c r="C123" s="47"/>
      <c r="D123" s="48"/>
      <c r="F123" s="48"/>
      <c r="G123" s="48"/>
      <c r="H123" s="48"/>
      <c r="I123" s="48"/>
      <c r="J123" s="48"/>
      <c r="K123" s="48"/>
      <c r="L123" s="48"/>
      <c r="N123" s="48"/>
      <c r="O123" s="48"/>
      <c r="P123" s="48"/>
      <c r="Q123" s="48"/>
      <c r="R123" s="48"/>
      <c r="S123" s="48"/>
      <c r="T123" s="48"/>
      <c r="U123" s="48"/>
    </row>
    <row r="124" spans="1:21" ht="12.75" hidden="1">
      <c r="A124" s="47" t="s">
        <v>29</v>
      </c>
      <c r="B124" s="47"/>
      <c r="C124" s="47"/>
      <c r="D124" s="48"/>
      <c r="F124" s="48"/>
      <c r="G124" s="48"/>
      <c r="H124" s="48"/>
      <c r="I124" s="48"/>
      <c r="J124" s="48"/>
      <c r="K124" s="48"/>
      <c r="L124" s="48"/>
      <c r="N124" s="48"/>
      <c r="O124" s="48"/>
      <c r="P124" s="48"/>
      <c r="Q124" s="48"/>
      <c r="R124" s="48"/>
      <c r="S124" s="48"/>
      <c r="T124" s="48"/>
      <c r="U124" s="48"/>
    </row>
    <row r="125" spans="1:26" ht="12.75" hidden="1">
      <c r="A125" s="47" t="s">
        <v>35</v>
      </c>
      <c r="C125" s="47"/>
      <c r="D125" s="53" t="s">
        <v>36</v>
      </c>
      <c r="E125" s="55"/>
      <c r="F125" s="53" t="s">
        <v>36</v>
      </c>
      <c r="G125" s="48"/>
      <c r="H125" s="54" t="s">
        <v>36</v>
      </c>
      <c r="I125" s="55" t="s">
        <v>37</v>
      </c>
      <c r="J125" s="56"/>
      <c r="K125" s="48"/>
      <c r="L125" s="54" t="s">
        <v>36</v>
      </c>
      <c r="M125" s="125" t="s">
        <v>37</v>
      </c>
      <c r="N125" s="54"/>
      <c r="O125" s="55"/>
      <c r="P125" s="56"/>
      <c r="Q125" s="48"/>
      <c r="R125" s="48"/>
      <c r="S125" s="53"/>
      <c r="T125" s="55"/>
      <c r="U125" s="53"/>
      <c r="W125" s="116" t="s">
        <v>71</v>
      </c>
      <c r="X125" s="30"/>
      <c r="Z125" s="30"/>
    </row>
    <row r="126" spans="1:26" ht="12.75" hidden="1">
      <c r="A126" s="47" t="s">
        <v>38</v>
      </c>
      <c r="B126" s="47"/>
      <c r="C126" s="47"/>
      <c r="D126" s="53" t="s">
        <v>39</v>
      </c>
      <c r="E126" s="55"/>
      <c r="F126" s="53" t="s">
        <v>39</v>
      </c>
      <c r="G126" s="48"/>
      <c r="H126" s="54" t="s">
        <v>40</v>
      </c>
      <c r="I126" s="55" t="s">
        <v>40</v>
      </c>
      <c r="J126" s="56"/>
      <c r="K126" s="48"/>
      <c r="L126" s="54" t="s">
        <v>40</v>
      </c>
      <c r="M126" s="125" t="s">
        <v>40</v>
      </c>
      <c r="N126" s="54"/>
      <c r="O126" s="55"/>
      <c r="P126" s="56"/>
      <c r="Q126" s="48"/>
      <c r="R126" s="48"/>
      <c r="S126" s="53"/>
      <c r="T126" s="55"/>
      <c r="U126" s="53"/>
      <c r="W126" s="117" t="s">
        <v>39</v>
      </c>
      <c r="X126" s="30"/>
      <c r="Z126" s="30"/>
    </row>
    <row r="127" spans="1:26" ht="12.75" hidden="1">
      <c r="A127" s="47" t="s">
        <v>79</v>
      </c>
      <c r="B127" s="47"/>
      <c r="C127" s="47"/>
      <c r="D127" s="53"/>
      <c r="E127" s="55"/>
      <c r="F127" s="53"/>
      <c r="G127" s="48"/>
      <c r="H127" s="54" t="s">
        <v>77</v>
      </c>
      <c r="I127" s="55" t="s">
        <v>77</v>
      </c>
      <c r="J127" s="56"/>
      <c r="K127" s="48"/>
      <c r="L127" s="54" t="s">
        <v>78</v>
      </c>
      <c r="M127" s="125" t="s">
        <v>78</v>
      </c>
      <c r="N127" s="54"/>
      <c r="O127" s="55"/>
      <c r="P127" s="56"/>
      <c r="Q127" s="48"/>
      <c r="R127" s="48"/>
      <c r="S127" s="53"/>
      <c r="T127" s="55"/>
      <c r="U127" s="53"/>
      <c r="X127" s="30"/>
      <c r="Z127" s="30"/>
    </row>
    <row r="128" spans="1:26" s="72" customFormat="1" ht="12.75">
      <c r="A128" s="57" t="s">
        <v>136</v>
      </c>
      <c r="B128" s="484"/>
      <c r="C128" s="57" t="s">
        <v>118</v>
      </c>
      <c r="D128" s="58">
        <v>-6788.907999999999</v>
      </c>
      <c r="E128" s="61"/>
      <c r="F128" s="58">
        <v>-6788.907999999999</v>
      </c>
      <c r="G128" s="59"/>
      <c r="H128" s="60">
        <v>0</v>
      </c>
      <c r="I128" s="61">
        <v>0</v>
      </c>
      <c r="J128" s="37">
        <f>I128-H128</f>
        <v>0</v>
      </c>
      <c r="K128" s="59"/>
      <c r="L128" s="60">
        <v>0</v>
      </c>
      <c r="M128" s="126">
        <v>0</v>
      </c>
      <c r="N128" s="60">
        <f>-L128</f>
        <v>0</v>
      </c>
      <c r="O128" s="61">
        <f>-M128</f>
        <v>0</v>
      </c>
      <c r="P128" s="62">
        <f>N128-O128</f>
        <v>0</v>
      </c>
      <c r="Q128" s="59"/>
      <c r="R128" s="59"/>
      <c r="S128" s="58">
        <f>J128+P128</f>
        <v>0</v>
      </c>
      <c r="T128" s="61"/>
      <c r="U128" s="58">
        <f>L128+R128</f>
        <v>0</v>
      </c>
      <c r="V128" s="39"/>
      <c r="W128" s="118">
        <v>0</v>
      </c>
      <c r="X128" s="31">
        <f>D128+W128</f>
        <v>-6788.907999999999</v>
      </c>
      <c r="Y128" s="25"/>
      <c r="Z128" s="31">
        <f>X128-D128</f>
        <v>0</v>
      </c>
    </row>
    <row r="129" spans="1:26" s="72" customFormat="1" ht="12.75" hidden="1">
      <c r="A129" s="485" t="s">
        <v>163</v>
      </c>
      <c r="B129" s="484"/>
      <c r="C129" s="57"/>
      <c r="D129" s="61"/>
      <c r="E129" s="61"/>
      <c r="F129" s="61"/>
      <c r="G129" s="59"/>
      <c r="H129" s="61"/>
      <c r="I129" s="61"/>
      <c r="J129" s="27"/>
      <c r="K129" s="59"/>
      <c r="L129" s="61"/>
      <c r="M129" s="126"/>
      <c r="N129" s="61"/>
      <c r="O129" s="61"/>
      <c r="P129" s="61"/>
      <c r="Q129" s="59"/>
      <c r="R129" s="59"/>
      <c r="S129" s="61"/>
      <c r="T129" s="61"/>
      <c r="U129" s="61"/>
      <c r="V129" s="39"/>
      <c r="W129" s="118"/>
      <c r="X129" s="27"/>
      <c r="Y129" s="25"/>
      <c r="Z129" s="27"/>
    </row>
    <row r="130" spans="1:21" ht="12.75" hidden="1">
      <c r="A130" s="485" t="s">
        <v>128</v>
      </c>
      <c r="B130" s="47"/>
      <c r="C130" s="47"/>
      <c r="D130" s="48"/>
      <c r="F130" s="48"/>
      <c r="G130" s="48"/>
      <c r="H130" s="48"/>
      <c r="I130" s="48"/>
      <c r="J130" s="48"/>
      <c r="K130" s="48"/>
      <c r="L130" s="48"/>
      <c r="N130" s="48"/>
      <c r="O130" s="48"/>
      <c r="P130" s="48"/>
      <c r="Q130" s="48"/>
      <c r="R130" s="48"/>
      <c r="S130" s="48"/>
      <c r="T130" s="48"/>
      <c r="U130" s="48"/>
    </row>
    <row r="131" spans="1:21" ht="12.75" hidden="1">
      <c r="A131" s="485" t="s">
        <v>88</v>
      </c>
      <c r="B131" s="47"/>
      <c r="C131" s="47"/>
      <c r="D131" s="48"/>
      <c r="F131" s="48"/>
      <c r="G131" s="48"/>
      <c r="H131" s="48"/>
      <c r="I131" s="48"/>
      <c r="J131" s="48"/>
      <c r="K131" s="48"/>
      <c r="L131" s="48"/>
      <c r="N131" s="48"/>
      <c r="O131" s="48"/>
      <c r="P131" s="48"/>
      <c r="Q131" s="48"/>
      <c r="R131" s="48"/>
      <c r="S131" s="48"/>
      <c r="T131" s="48"/>
      <c r="U131" s="48"/>
    </row>
    <row r="132" spans="1:21" ht="12.75" hidden="1">
      <c r="A132" s="485" t="s">
        <v>102</v>
      </c>
      <c r="B132" s="47"/>
      <c r="C132" s="47"/>
      <c r="D132" s="48"/>
      <c r="F132" s="48"/>
      <c r="G132" s="48"/>
      <c r="H132" s="48"/>
      <c r="I132" s="48"/>
      <c r="J132" s="48"/>
      <c r="K132" s="48"/>
      <c r="L132" s="48"/>
      <c r="N132" s="48"/>
      <c r="O132" s="48"/>
      <c r="P132" s="48"/>
      <c r="Q132" s="48"/>
      <c r="R132" s="48"/>
      <c r="S132" s="48"/>
      <c r="T132" s="48"/>
      <c r="U132" s="48"/>
    </row>
    <row r="133" spans="1:21" ht="12.75" hidden="1">
      <c r="A133" s="485" t="s">
        <v>103</v>
      </c>
      <c r="B133" s="47"/>
      <c r="C133" s="47"/>
      <c r="D133" s="48"/>
      <c r="F133" s="48"/>
      <c r="G133" s="48"/>
      <c r="H133" s="48"/>
      <c r="I133" s="48"/>
      <c r="J133" s="48"/>
      <c r="K133" s="48"/>
      <c r="L133" s="48"/>
      <c r="N133" s="48"/>
      <c r="O133" s="48"/>
      <c r="P133" s="48"/>
      <c r="Q133" s="48"/>
      <c r="R133" s="48"/>
      <c r="S133" s="48"/>
      <c r="T133" s="48"/>
      <c r="U133" s="48"/>
    </row>
    <row r="134" spans="1:21" ht="12.75" hidden="1">
      <c r="A134" s="485" t="s">
        <v>99</v>
      </c>
      <c r="B134" s="47"/>
      <c r="C134" s="47"/>
      <c r="D134" s="48"/>
      <c r="F134" s="48"/>
      <c r="G134" s="48"/>
      <c r="H134" s="48"/>
      <c r="I134" s="48"/>
      <c r="J134" s="48"/>
      <c r="K134" s="48"/>
      <c r="L134" s="48"/>
      <c r="N134" s="48"/>
      <c r="O134" s="48"/>
      <c r="P134" s="48"/>
      <c r="Q134" s="48"/>
      <c r="R134" s="48"/>
      <c r="S134" s="48"/>
      <c r="T134" s="48"/>
      <c r="U134" s="48"/>
    </row>
    <row r="135" spans="1:21" ht="12.75" hidden="1">
      <c r="A135" s="485" t="s">
        <v>100</v>
      </c>
      <c r="B135" s="47"/>
      <c r="C135" s="47"/>
      <c r="D135" s="48"/>
      <c r="F135" s="48"/>
      <c r="G135" s="48"/>
      <c r="H135" s="48"/>
      <c r="I135" s="48"/>
      <c r="J135" s="48"/>
      <c r="K135" s="48"/>
      <c r="L135" s="48"/>
      <c r="N135" s="48"/>
      <c r="O135" s="48"/>
      <c r="P135" s="48"/>
      <c r="Q135" s="48"/>
      <c r="R135" s="48"/>
      <c r="S135" s="48"/>
      <c r="T135" s="48"/>
      <c r="U135" s="48"/>
    </row>
    <row r="136" spans="1:21" ht="12.75" hidden="1">
      <c r="A136" s="485" t="s">
        <v>89</v>
      </c>
      <c r="B136" s="47"/>
      <c r="C136" s="47"/>
      <c r="D136" s="48"/>
      <c r="F136" s="48"/>
      <c r="G136" s="48"/>
      <c r="H136" s="48"/>
      <c r="I136" s="48"/>
      <c r="J136" s="48"/>
      <c r="K136" s="48"/>
      <c r="L136" s="48"/>
      <c r="N136" s="48"/>
      <c r="O136" s="48"/>
      <c r="P136" s="48"/>
      <c r="Q136" s="48"/>
      <c r="R136" s="48"/>
      <c r="S136" s="48"/>
      <c r="T136" s="48"/>
      <c r="U136" s="48"/>
    </row>
    <row r="137" spans="1:21" ht="12.75" hidden="1">
      <c r="A137" s="485" t="s">
        <v>96</v>
      </c>
      <c r="B137" s="47"/>
      <c r="C137" s="47"/>
      <c r="D137" s="48"/>
      <c r="F137" s="48"/>
      <c r="G137" s="48"/>
      <c r="H137" s="48"/>
      <c r="I137" s="48"/>
      <c r="J137" s="48"/>
      <c r="K137" s="48"/>
      <c r="L137" s="48"/>
      <c r="N137" s="48"/>
      <c r="O137" s="48"/>
      <c r="P137" s="48"/>
      <c r="Q137" s="48"/>
      <c r="R137" s="48"/>
      <c r="S137" s="48"/>
      <c r="T137" s="48"/>
      <c r="U137" s="48"/>
    </row>
    <row r="138" spans="1:21" ht="12.75" hidden="1">
      <c r="A138" s="485" t="s">
        <v>97</v>
      </c>
      <c r="B138" s="47"/>
      <c r="C138" s="47"/>
      <c r="D138" s="46" t="s">
        <v>119</v>
      </c>
      <c r="F138" s="46" t="s">
        <v>119</v>
      </c>
      <c r="G138" s="46"/>
      <c r="H138" s="46"/>
      <c r="I138" s="48"/>
      <c r="J138" s="48"/>
      <c r="K138" s="48"/>
      <c r="L138" s="48"/>
      <c r="N138" s="48"/>
      <c r="O138" s="48"/>
      <c r="P138" s="48"/>
      <c r="Q138" s="48"/>
      <c r="R138" s="48"/>
      <c r="S138" s="48"/>
      <c r="T138" s="48"/>
      <c r="U138" s="48"/>
    </row>
    <row r="139" spans="1:21" ht="12.75" hidden="1">
      <c r="A139" s="485" t="s">
        <v>92</v>
      </c>
      <c r="B139" s="47"/>
      <c r="C139" s="47"/>
      <c r="D139" s="48"/>
      <c r="F139" s="48"/>
      <c r="G139" s="48"/>
      <c r="H139" s="48"/>
      <c r="I139" s="48"/>
      <c r="J139" s="48"/>
      <c r="K139" s="48"/>
      <c r="L139" s="48"/>
      <c r="N139" s="48"/>
      <c r="O139" s="48"/>
      <c r="P139" s="48"/>
      <c r="Q139" s="48"/>
      <c r="R139" s="48"/>
      <c r="S139" s="48"/>
      <c r="T139" s="48"/>
      <c r="U139" s="48"/>
    </row>
    <row r="140" spans="1:21" ht="12.75" hidden="1">
      <c r="A140" s="485" t="s">
        <v>120</v>
      </c>
      <c r="B140" s="47"/>
      <c r="C140" s="47"/>
      <c r="D140" s="48"/>
      <c r="F140" s="48"/>
      <c r="G140" s="48"/>
      <c r="H140" s="48"/>
      <c r="I140" s="48"/>
      <c r="J140" s="48"/>
      <c r="K140" s="48"/>
      <c r="L140" s="48"/>
      <c r="N140" s="48"/>
      <c r="O140" s="48"/>
      <c r="P140" s="48"/>
      <c r="Q140" s="48"/>
      <c r="R140" s="48"/>
      <c r="S140" s="48"/>
      <c r="T140" s="48"/>
      <c r="U140" s="48"/>
    </row>
    <row r="141" spans="1:21" ht="12.75" hidden="1">
      <c r="A141" s="485" t="s">
        <v>72</v>
      </c>
      <c r="B141" s="49"/>
      <c r="C141" s="50"/>
      <c r="D141" s="51"/>
      <c r="E141" s="51"/>
      <c r="F141" s="51"/>
      <c r="G141" s="51"/>
      <c r="H141" s="48"/>
      <c r="I141" s="48"/>
      <c r="J141" s="52"/>
      <c r="K141" s="48"/>
      <c r="L141" s="48"/>
      <c r="N141" s="48"/>
      <c r="O141" s="48"/>
      <c r="P141" s="48"/>
      <c r="Q141" s="48"/>
      <c r="R141" s="48"/>
      <c r="S141" s="48"/>
      <c r="T141" s="48"/>
      <c r="U141" s="48"/>
    </row>
    <row r="142" spans="1:21" ht="12.75" hidden="1">
      <c r="A142" s="485" t="s">
        <v>93</v>
      </c>
      <c r="B142" s="49"/>
      <c r="C142" s="50"/>
      <c r="D142" s="51"/>
      <c r="E142" s="51"/>
      <c r="F142" s="51"/>
      <c r="G142" s="51"/>
      <c r="H142" s="48"/>
      <c r="I142" s="48"/>
      <c r="J142" s="52"/>
      <c r="K142" s="48"/>
      <c r="L142" s="48"/>
      <c r="N142" s="48"/>
      <c r="O142" s="48"/>
      <c r="P142" s="48"/>
      <c r="Q142" s="48"/>
      <c r="R142" s="48"/>
      <c r="S142" s="48"/>
      <c r="T142" s="48"/>
      <c r="U142" s="48"/>
    </row>
    <row r="143" spans="1:21" ht="12.75" hidden="1">
      <c r="A143" s="485" t="s">
        <v>121</v>
      </c>
      <c r="B143" s="49"/>
      <c r="C143" s="50"/>
      <c r="D143" s="51"/>
      <c r="E143" s="51"/>
      <c r="F143" s="51"/>
      <c r="G143" s="51"/>
      <c r="H143" s="48"/>
      <c r="I143" s="48"/>
      <c r="J143" s="52"/>
      <c r="K143" s="48"/>
      <c r="L143" s="48"/>
      <c r="N143" s="48"/>
      <c r="O143" s="48"/>
      <c r="P143" s="48"/>
      <c r="Q143" s="48"/>
      <c r="R143" s="48"/>
      <c r="S143" s="48"/>
      <c r="T143" s="48"/>
      <c r="U143" s="48"/>
    </row>
    <row r="144" spans="1:21" ht="12.75" hidden="1">
      <c r="A144" s="485" t="s">
        <v>90</v>
      </c>
      <c r="B144" s="47"/>
      <c r="C144" s="47"/>
      <c r="D144" s="48"/>
      <c r="F144" s="48"/>
      <c r="G144" s="48"/>
      <c r="H144" s="48"/>
      <c r="I144" s="48"/>
      <c r="J144" s="48"/>
      <c r="K144" s="48"/>
      <c r="L144" s="48"/>
      <c r="N144" s="48"/>
      <c r="O144" s="48"/>
      <c r="P144" s="48"/>
      <c r="Q144" s="48"/>
      <c r="R144" s="48"/>
      <c r="S144" s="48"/>
      <c r="T144" s="48"/>
      <c r="U144" s="48"/>
    </row>
    <row r="145" spans="1:21" ht="12.75" hidden="1">
      <c r="A145" s="485" t="s">
        <v>91</v>
      </c>
      <c r="B145" s="47"/>
      <c r="C145" s="47"/>
      <c r="D145" s="48"/>
      <c r="F145" s="48"/>
      <c r="G145" s="48"/>
      <c r="H145" s="48"/>
      <c r="I145" s="48"/>
      <c r="J145" s="48"/>
      <c r="K145" s="48"/>
      <c r="L145" s="48"/>
      <c r="N145" s="48"/>
      <c r="O145" s="48"/>
      <c r="P145" s="48"/>
      <c r="Q145" s="48"/>
      <c r="R145" s="48"/>
      <c r="S145" s="48"/>
      <c r="T145" s="48"/>
      <c r="U145" s="48"/>
    </row>
    <row r="146" spans="1:21" ht="12.75" hidden="1">
      <c r="A146" s="485" t="s">
        <v>138</v>
      </c>
      <c r="B146" s="47"/>
      <c r="C146" s="47"/>
      <c r="D146" s="48"/>
      <c r="F146" s="48"/>
      <c r="G146" s="48"/>
      <c r="H146" s="48"/>
      <c r="I146" s="48"/>
      <c r="J146" s="48"/>
      <c r="K146" s="48"/>
      <c r="L146" s="48"/>
      <c r="N146" s="48"/>
      <c r="O146" s="48"/>
      <c r="P146" s="48"/>
      <c r="Q146" s="48"/>
      <c r="R146" s="48"/>
      <c r="S146" s="48"/>
      <c r="T146" s="48"/>
      <c r="U146" s="48"/>
    </row>
    <row r="147" spans="1:21" ht="12.75" hidden="1">
      <c r="A147" s="47" t="s">
        <v>29</v>
      </c>
      <c r="B147" s="47"/>
      <c r="C147" s="47"/>
      <c r="D147" s="48"/>
      <c r="F147" s="48"/>
      <c r="G147" s="48"/>
      <c r="H147" s="48"/>
      <c r="I147" s="48"/>
      <c r="J147" s="48"/>
      <c r="K147" s="48"/>
      <c r="L147" s="48"/>
      <c r="N147" s="48"/>
      <c r="O147" s="48"/>
      <c r="P147" s="48"/>
      <c r="Q147" s="48"/>
      <c r="R147" s="48"/>
      <c r="S147" s="48"/>
      <c r="T147" s="48"/>
      <c r="U147" s="48"/>
    </row>
    <row r="148" spans="1:26" ht="12.75" hidden="1">
      <c r="A148" s="47" t="s">
        <v>35</v>
      </c>
      <c r="C148" s="47"/>
      <c r="D148" s="53" t="s">
        <v>36</v>
      </c>
      <c r="E148" s="55"/>
      <c r="F148" s="53" t="s">
        <v>36</v>
      </c>
      <c r="G148" s="48"/>
      <c r="H148" s="54" t="s">
        <v>36</v>
      </c>
      <c r="I148" s="55" t="s">
        <v>37</v>
      </c>
      <c r="J148" s="56"/>
      <c r="K148" s="48"/>
      <c r="L148" s="54" t="s">
        <v>36</v>
      </c>
      <c r="M148" s="125" t="s">
        <v>37</v>
      </c>
      <c r="N148" s="54"/>
      <c r="O148" s="55"/>
      <c r="P148" s="56"/>
      <c r="Q148" s="48"/>
      <c r="R148" s="48"/>
      <c r="S148" s="53"/>
      <c r="T148" s="55"/>
      <c r="U148" s="53"/>
      <c r="W148" s="116" t="s">
        <v>71</v>
      </c>
      <c r="X148" s="30"/>
      <c r="Z148" s="30"/>
    </row>
    <row r="149" spans="1:26" ht="12.75" hidden="1">
      <c r="A149" s="47" t="s">
        <v>38</v>
      </c>
      <c r="B149" s="47"/>
      <c r="C149" s="47"/>
      <c r="D149" s="53" t="s">
        <v>39</v>
      </c>
      <c r="E149" s="55"/>
      <c r="F149" s="53" t="s">
        <v>39</v>
      </c>
      <c r="G149" s="48"/>
      <c r="H149" s="54" t="s">
        <v>40</v>
      </c>
      <c r="I149" s="55" t="s">
        <v>40</v>
      </c>
      <c r="J149" s="56"/>
      <c r="K149" s="48"/>
      <c r="L149" s="54" t="s">
        <v>40</v>
      </c>
      <c r="M149" s="125" t="s">
        <v>40</v>
      </c>
      <c r="N149" s="54"/>
      <c r="O149" s="55"/>
      <c r="P149" s="56"/>
      <c r="Q149" s="48"/>
      <c r="R149" s="48"/>
      <c r="S149" s="53"/>
      <c r="T149" s="55"/>
      <c r="U149" s="53"/>
      <c r="W149" s="117" t="s">
        <v>39</v>
      </c>
      <c r="X149" s="30"/>
      <c r="Z149" s="30"/>
    </row>
    <row r="150" spans="1:26" ht="12.75" hidden="1">
      <c r="A150" s="47" t="s">
        <v>79</v>
      </c>
      <c r="B150" s="47"/>
      <c r="C150" s="47"/>
      <c r="D150" s="53"/>
      <c r="E150" s="55"/>
      <c r="F150" s="53"/>
      <c r="G150" s="48"/>
      <c r="H150" s="54" t="s">
        <v>77</v>
      </c>
      <c r="I150" s="55" t="s">
        <v>77</v>
      </c>
      <c r="J150" s="56"/>
      <c r="K150" s="48"/>
      <c r="L150" s="54" t="s">
        <v>78</v>
      </c>
      <c r="M150" s="125" t="s">
        <v>78</v>
      </c>
      <c r="N150" s="54"/>
      <c r="O150" s="55"/>
      <c r="P150" s="56"/>
      <c r="Q150" s="48"/>
      <c r="R150" s="48"/>
      <c r="S150" s="53"/>
      <c r="T150" s="55"/>
      <c r="U150" s="53"/>
      <c r="X150" s="30"/>
      <c r="Z150" s="30"/>
    </row>
    <row r="151" spans="1:26" s="72" customFormat="1" ht="12.75">
      <c r="A151" s="57" t="s">
        <v>139</v>
      </c>
      <c r="B151" s="63"/>
      <c r="C151" s="57" t="s">
        <v>119</v>
      </c>
      <c r="D151" s="58">
        <f>-1503.273+1227.44</f>
        <v>-275.83299999999986</v>
      </c>
      <c r="E151" s="61"/>
      <c r="F151" s="58">
        <f>-1503.273+1227.44</f>
        <v>-275.83299999999986</v>
      </c>
      <c r="G151" s="59"/>
      <c r="H151" s="60">
        <v>-30.461501000000226</v>
      </c>
      <c r="I151" s="61">
        <v>0</v>
      </c>
      <c r="J151" s="37">
        <f>I151-H151</f>
        <v>30.461501000000226</v>
      </c>
      <c r="K151" s="59"/>
      <c r="L151" s="60">
        <v>0</v>
      </c>
      <c r="M151" s="126">
        <v>0</v>
      </c>
      <c r="N151" s="60">
        <f>-L151</f>
        <v>0</v>
      </c>
      <c r="O151" s="61">
        <f>-M151</f>
        <v>0</v>
      </c>
      <c r="P151" s="62">
        <f>N151-O151</f>
        <v>0</v>
      </c>
      <c r="Q151" s="59"/>
      <c r="R151" s="59"/>
      <c r="S151" s="58">
        <f>J151+P151</f>
        <v>30.461501000000226</v>
      </c>
      <c r="T151" s="61"/>
      <c r="U151" s="58">
        <f>L151+R151</f>
        <v>0</v>
      </c>
      <c r="V151" s="39"/>
      <c r="W151" s="118">
        <v>0</v>
      </c>
      <c r="X151" s="31">
        <f>D151+W151</f>
        <v>-275.83299999999986</v>
      </c>
      <c r="Y151" s="25"/>
      <c r="Z151" s="31">
        <f>X151-D151</f>
        <v>0</v>
      </c>
    </row>
    <row r="152" spans="1:21" ht="12.75" hidden="1">
      <c r="A152" t="s">
        <v>162</v>
      </c>
      <c r="B152" s="47"/>
      <c r="C152" s="47"/>
      <c r="D152" s="48"/>
      <c r="F152" s="48"/>
      <c r="G152" s="48"/>
      <c r="H152" s="48"/>
      <c r="I152" s="48"/>
      <c r="J152" s="48"/>
      <c r="K152" s="48"/>
      <c r="L152" s="48"/>
      <c r="N152" s="48"/>
      <c r="O152" s="48"/>
      <c r="P152" s="48"/>
      <c r="Q152" s="48"/>
      <c r="R152" s="48"/>
      <c r="S152" s="48"/>
      <c r="T152" s="48"/>
      <c r="U152" s="48"/>
    </row>
    <row r="153" spans="1:21" ht="12.75" hidden="1">
      <c r="A153" s="47" t="s">
        <v>128</v>
      </c>
      <c r="B153" s="47"/>
      <c r="C153" s="47"/>
      <c r="D153" s="48"/>
      <c r="F153" s="48"/>
      <c r="G153" s="48"/>
      <c r="H153" s="48"/>
      <c r="I153" s="48"/>
      <c r="J153" s="48"/>
      <c r="K153" s="48"/>
      <c r="L153" s="48"/>
      <c r="N153" s="48"/>
      <c r="O153" s="48"/>
      <c r="P153" s="48"/>
      <c r="Q153" s="48"/>
      <c r="R153" s="48"/>
      <c r="S153" s="48"/>
      <c r="T153" s="48"/>
      <c r="U153" s="48"/>
    </row>
    <row r="154" spans="1:21" ht="12.75" hidden="1">
      <c r="A154" s="47" t="s">
        <v>88</v>
      </c>
      <c r="B154" s="47"/>
      <c r="C154" s="47"/>
      <c r="D154" s="48"/>
      <c r="F154" s="48"/>
      <c r="G154" s="48"/>
      <c r="H154" s="48"/>
      <c r="I154" s="48"/>
      <c r="J154" s="48"/>
      <c r="K154" s="48"/>
      <c r="L154" s="48"/>
      <c r="N154" s="48"/>
      <c r="O154" s="48"/>
      <c r="P154" s="48"/>
      <c r="Q154" s="48"/>
      <c r="R154" s="48"/>
      <c r="S154" s="48"/>
      <c r="T154" s="48"/>
      <c r="U154" s="48"/>
    </row>
    <row r="155" spans="1:21" ht="12.75" hidden="1">
      <c r="A155" s="47" t="s">
        <v>102</v>
      </c>
      <c r="B155" s="47"/>
      <c r="C155" s="47"/>
      <c r="D155" s="48"/>
      <c r="F155" s="48"/>
      <c r="G155" s="48"/>
      <c r="H155" s="48"/>
      <c r="I155" s="48"/>
      <c r="J155" s="48"/>
      <c r="K155" s="48"/>
      <c r="L155" s="48"/>
      <c r="N155" s="48"/>
      <c r="O155" s="48"/>
      <c r="P155" s="48"/>
      <c r="Q155" s="48"/>
      <c r="R155" s="48"/>
      <c r="S155" s="48"/>
      <c r="T155" s="48"/>
      <c r="U155" s="48"/>
    </row>
    <row r="156" spans="1:21" ht="12.75" hidden="1">
      <c r="A156" s="47" t="s">
        <v>103</v>
      </c>
      <c r="B156" s="47"/>
      <c r="C156" s="47"/>
      <c r="D156" s="48"/>
      <c r="F156" s="48"/>
      <c r="G156" s="48"/>
      <c r="H156" s="48"/>
      <c r="I156" s="48"/>
      <c r="J156" s="48"/>
      <c r="K156" s="48"/>
      <c r="L156" s="48"/>
      <c r="N156" s="48"/>
      <c r="O156" s="48"/>
      <c r="P156" s="48"/>
      <c r="Q156" s="48"/>
      <c r="R156" s="48"/>
      <c r="S156" s="48"/>
      <c r="T156" s="48"/>
      <c r="U156" s="48"/>
    </row>
    <row r="157" spans="1:21" ht="12.75" hidden="1">
      <c r="A157" t="s">
        <v>144</v>
      </c>
      <c r="B157" s="47"/>
      <c r="C157" s="47"/>
      <c r="D157" s="48"/>
      <c r="F157" s="48"/>
      <c r="G157" s="48"/>
      <c r="H157" s="48"/>
      <c r="I157" s="48"/>
      <c r="J157" s="48"/>
      <c r="K157" s="48"/>
      <c r="L157" s="48"/>
      <c r="N157" s="48"/>
      <c r="O157" s="48"/>
      <c r="P157" s="48"/>
      <c r="Q157" s="48"/>
      <c r="R157" s="48"/>
      <c r="S157" s="48"/>
      <c r="T157" s="48"/>
      <c r="U157" s="48"/>
    </row>
    <row r="158" spans="1:21" ht="12.75" hidden="1">
      <c r="A158" s="47" t="s">
        <v>100</v>
      </c>
      <c r="B158" s="47"/>
      <c r="C158" s="47"/>
      <c r="D158" s="48"/>
      <c r="F158" s="48"/>
      <c r="G158" s="48"/>
      <c r="H158" s="48"/>
      <c r="I158" s="48"/>
      <c r="J158" s="48"/>
      <c r="K158" s="48"/>
      <c r="L158" s="48"/>
      <c r="N158" s="48"/>
      <c r="O158" s="48"/>
      <c r="P158" s="48"/>
      <c r="Q158" s="48"/>
      <c r="R158" s="48"/>
      <c r="S158" s="48"/>
      <c r="T158" s="48"/>
      <c r="U158" s="48"/>
    </row>
    <row r="159" spans="1:21" ht="12.75" hidden="1">
      <c r="A159" s="47" t="s">
        <v>89</v>
      </c>
      <c r="B159" s="47"/>
      <c r="C159" s="47"/>
      <c r="D159" s="48"/>
      <c r="F159" s="48"/>
      <c r="G159" s="48"/>
      <c r="H159" s="48"/>
      <c r="I159" s="48"/>
      <c r="J159" s="48"/>
      <c r="K159" s="48"/>
      <c r="L159" s="48"/>
      <c r="N159" s="48"/>
      <c r="O159" s="48"/>
      <c r="P159" s="48"/>
      <c r="Q159" s="48"/>
      <c r="R159" s="48"/>
      <c r="S159" s="48"/>
      <c r="T159" s="48"/>
      <c r="U159" s="48"/>
    </row>
    <row r="160" spans="1:21" ht="12.75" hidden="1">
      <c r="A160" s="47" t="s">
        <v>116</v>
      </c>
      <c r="B160" s="47"/>
      <c r="C160" s="47"/>
      <c r="D160" s="46" t="s">
        <v>80</v>
      </c>
      <c r="F160" s="46" t="s">
        <v>80</v>
      </c>
      <c r="G160" s="46"/>
      <c r="H160" s="46"/>
      <c r="I160" s="48"/>
      <c r="J160" s="48"/>
      <c r="K160" s="48"/>
      <c r="L160" s="48"/>
      <c r="N160" s="48"/>
      <c r="O160" s="48"/>
      <c r="P160" s="48"/>
      <c r="Q160" s="48"/>
      <c r="R160" s="48"/>
      <c r="S160" s="48"/>
      <c r="T160" s="48"/>
      <c r="U160" s="48"/>
    </row>
    <row r="161" spans="1:21" ht="12.75" hidden="1">
      <c r="A161" s="47" t="s">
        <v>96</v>
      </c>
      <c r="B161" s="47"/>
      <c r="C161" s="47"/>
      <c r="D161" s="48"/>
      <c r="F161" s="48"/>
      <c r="G161" s="48"/>
      <c r="H161" s="48"/>
      <c r="I161" s="48"/>
      <c r="J161" s="48"/>
      <c r="K161" s="48"/>
      <c r="L161" s="48"/>
      <c r="N161" s="48"/>
      <c r="O161" s="48"/>
      <c r="P161" s="48"/>
      <c r="Q161" s="48"/>
      <c r="R161" s="48"/>
      <c r="S161" s="48"/>
      <c r="T161" s="48"/>
      <c r="U161" s="48"/>
    </row>
    <row r="162" spans="1:21" ht="12.75" hidden="1">
      <c r="A162" s="47" t="s">
        <v>97</v>
      </c>
      <c r="B162" s="47"/>
      <c r="C162" s="47"/>
      <c r="D162" s="48"/>
      <c r="F162" s="48"/>
      <c r="G162" s="48"/>
      <c r="H162" s="48"/>
      <c r="I162" s="48"/>
      <c r="J162" s="48"/>
      <c r="K162" s="48"/>
      <c r="L162" s="48"/>
      <c r="N162" s="48"/>
      <c r="O162" s="48"/>
      <c r="P162" s="48"/>
      <c r="Q162" s="48"/>
      <c r="R162" s="48"/>
      <c r="S162" s="48"/>
      <c r="T162" s="48"/>
      <c r="U162" s="48"/>
    </row>
    <row r="163" spans="1:21" ht="12.75" hidden="1">
      <c r="A163" s="47" t="s">
        <v>92</v>
      </c>
      <c r="B163" s="47"/>
      <c r="C163" s="47"/>
      <c r="D163" s="48"/>
      <c r="F163" s="48"/>
      <c r="G163" s="48"/>
      <c r="H163" s="48"/>
      <c r="I163" s="48"/>
      <c r="J163" s="48"/>
      <c r="K163" s="48"/>
      <c r="L163" s="48"/>
      <c r="N163" s="48"/>
      <c r="O163" s="48"/>
      <c r="P163" s="48"/>
      <c r="Q163" s="48"/>
      <c r="R163" s="48"/>
      <c r="S163" s="48"/>
      <c r="T163" s="48"/>
      <c r="U163" s="48"/>
    </row>
    <row r="164" spans="1:21" ht="12.75" hidden="1">
      <c r="A164" s="47" t="s">
        <v>115</v>
      </c>
      <c r="B164" s="49"/>
      <c r="C164" s="50"/>
      <c r="D164" s="51"/>
      <c r="E164" s="51"/>
      <c r="F164" s="51"/>
      <c r="G164" s="51"/>
      <c r="H164" s="48"/>
      <c r="I164" s="48"/>
      <c r="J164" s="52"/>
      <c r="K164" s="48"/>
      <c r="L164" s="48"/>
      <c r="N164" s="48"/>
      <c r="O164" s="48"/>
      <c r="P164" s="48"/>
      <c r="Q164" s="48"/>
      <c r="R164" s="48"/>
      <c r="S164" s="48"/>
      <c r="T164" s="48"/>
      <c r="U164" s="48"/>
    </row>
    <row r="165" spans="1:21" ht="12.75" hidden="1">
      <c r="A165" s="47" t="s">
        <v>72</v>
      </c>
      <c r="B165" s="49"/>
      <c r="C165" s="50"/>
      <c r="D165" s="51"/>
      <c r="E165" s="51"/>
      <c r="F165" s="51"/>
      <c r="G165" s="51"/>
      <c r="H165" s="48"/>
      <c r="I165" s="48"/>
      <c r="J165" s="52"/>
      <c r="K165" s="48"/>
      <c r="L165" s="48"/>
      <c r="N165" s="48"/>
      <c r="O165" s="48"/>
      <c r="P165" s="48"/>
      <c r="Q165" s="48"/>
      <c r="R165" s="48"/>
      <c r="S165" s="48"/>
      <c r="T165" s="48"/>
      <c r="U165" s="48"/>
    </row>
    <row r="166" spans="1:21" ht="12.75" hidden="1">
      <c r="A166" s="47" t="s">
        <v>93</v>
      </c>
      <c r="B166" s="49"/>
      <c r="C166" s="50"/>
      <c r="D166" s="51"/>
      <c r="E166" s="51"/>
      <c r="F166" s="51"/>
      <c r="G166" s="51"/>
      <c r="H166" s="48"/>
      <c r="I166" s="48"/>
      <c r="J166" s="52"/>
      <c r="K166" s="48"/>
      <c r="L166" s="48"/>
      <c r="N166" s="48"/>
      <c r="O166" s="48"/>
      <c r="P166" s="48"/>
      <c r="Q166" s="48"/>
      <c r="R166" s="48"/>
      <c r="S166" s="48"/>
      <c r="T166" s="48"/>
      <c r="U166" s="48"/>
    </row>
    <row r="167" spans="1:21" ht="12.75" hidden="1">
      <c r="A167" s="47" t="s">
        <v>94</v>
      </c>
      <c r="B167" s="49"/>
      <c r="C167" s="50"/>
      <c r="D167" s="51"/>
      <c r="E167" s="51"/>
      <c r="F167" s="51"/>
      <c r="G167" s="51"/>
      <c r="H167" s="48"/>
      <c r="I167" s="48"/>
      <c r="J167" s="52"/>
      <c r="K167" s="48"/>
      <c r="L167" s="48"/>
      <c r="N167" s="48"/>
      <c r="O167" s="48"/>
      <c r="P167" s="48"/>
      <c r="Q167" s="48"/>
      <c r="R167" s="48"/>
      <c r="S167" s="48"/>
      <c r="T167" s="48"/>
      <c r="U167" s="48"/>
    </row>
    <row r="168" spans="1:21" ht="12.75" hidden="1">
      <c r="A168" t="s">
        <v>145</v>
      </c>
      <c r="B168" s="47"/>
      <c r="C168" s="47"/>
      <c r="D168" s="48"/>
      <c r="F168" s="48"/>
      <c r="G168" s="48"/>
      <c r="H168" s="48"/>
      <c r="I168" s="48"/>
      <c r="J168" s="48"/>
      <c r="K168" s="48"/>
      <c r="L168" s="48"/>
      <c r="N168" s="48"/>
      <c r="O168" s="48"/>
      <c r="P168" s="48"/>
      <c r="Q168" s="48"/>
      <c r="R168" s="48"/>
      <c r="S168" s="48"/>
      <c r="T168" s="48"/>
      <c r="U168" s="48"/>
    </row>
    <row r="169" spans="1:21" ht="12.75" hidden="1">
      <c r="A169" s="47" t="s">
        <v>91</v>
      </c>
      <c r="B169" s="47"/>
      <c r="C169" s="47"/>
      <c r="D169" s="48"/>
      <c r="F169" s="48"/>
      <c r="G169" s="48"/>
      <c r="H169" s="48"/>
      <c r="I169" s="48"/>
      <c r="J169" s="48"/>
      <c r="K169" s="48"/>
      <c r="L169" s="48"/>
      <c r="N169" s="48"/>
      <c r="O169" s="48"/>
      <c r="P169" s="48"/>
      <c r="Q169" s="48"/>
      <c r="R169" s="48"/>
      <c r="S169" s="48"/>
      <c r="T169" s="48"/>
      <c r="U169" s="48"/>
    </row>
    <row r="170" spans="1:21" ht="12.75" hidden="1">
      <c r="A170" t="s">
        <v>135</v>
      </c>
      <c r="B170" s="47"/>
      <c r="C170" s="47"/>
      <c r="D170" s="48"/>
      <c r="F170" s="48"/>
      <c r="G170" s="48"/>
      <c r="H170" s="48"/>
      <c r="I170" s="48"/>
      <c r="J170" s="48"/>
      <c r="K170" s="48"/>
      <c r="L170" s="48"/>
      <c r="N170" s="48"/>
      <c r="O170" s="48"/>
      <c r="P170" s="48"/>
      <c r="Q170" s="48"/>
      <c r="R170" s="48"/>
      <c r="S170" s="48"/>
      <c r="T170" s="48"/>
      <c r="U170" s="48"/>
    </row>
    <row r="171" spans="1:21" ht="12.75" hidden="1">
      <c r="A171" s="47" t="s">
        <v>29</v>
      </c>
      <c r="B171" s="47"/>
      <c r="C171" s="47"/>
      <c r="D171" s="48"/>
      <c r="F171" s="48"/>
      <c r="G171" s="48"/>
      <c r="H171" s="48"/>
      <c r="I171" s="48"/>
      <c r="J171" s="48"/>
      <c r="K171" s="48"/>
      <c r="L171" s="48"/>
      <c r="N171" s="48"/>
      <c r="O171" s="48"/>
      <c r="P171" s="48"/>
      <c r="Q171" s="48"/>
      <c r="R171" s="48"/>
      <c r="S171" s="48"/>
      <c r="T171" s="48"/>
      <c r="U171" s="48"/>
    </row>
    <row r="172" spans="1:26" ht="12.75" hidden="1">
      <c r="A172" s="47" t="s">
        <v>35</v>
      </c>
      <c r="C172" s="47"/>
      <c r="D172" s="53" t="s">
        <v>36</v>
      </c>
      <c r="E172" s="55"/>
      <c r="F172" s="53" t="s">
        <v>36</v>
      </c>
      <c r="G172" s="48"/>
      <c r="H172" s="54" t="s">
        <v>36</v>
      </c>
      <c r="I172" s="55" t="s">
        <v>37</v>
      </c>
      <c r="J172" s="56"/>
      <c r="K172" s="48"/>
      <c r="L172" s="54" t="s">
        <v>36</v>
      </c>
      <c r="M172" s="125" t="s">
        <v>37</v>
      </c>
      <c r="N172" s="54"/>
      <c r="O172" s="55"/>
      <c r="P172" s="56"/>
      <c r="Q172" s="48"/>
      <c r="R172" s="48"/>
      <c r="S172" s="53"/>
      <c r="T172" s="55"/>
      <c r="U172" s="53"/>
      <c r="W172" s="116" t="s">
        <v>71</v>
      </c>
      <c r="X172" s="30"/>
      <c r="Z172" s="30"/>
    </row>
    <row r="173" spans="1:26" ht="12.75" hidden="1">
      <c r="A173" s="47" t="s">
        <v>38</v>
      </c>
      <c r="B173" s="47"/>
      <c r="C173" s="47"/>
      <c r="D173" s="53" t="s">
        <v>39</v>
      </c>
      <c r="E173" s="55"/>
      <c r="F173" s="53" t="s">
        <v>39</v>
      </c>
      <c r="G173" s="48"/>
      <c r="H173" s="54" t="s">
        <v>40</v>
      </c>
      <c r="I173" s="55" t="s">
        <v>40</v>
      </c>
      <c r="J173" s="56"/>
      <c r="K173" s="48"/>
      <c r="L173" s="54" t="s">
        <v>40</v>
      </c>
      <c r="M173" s="125" t="s">
        <v>40</v>
      </c>
      <c r="N173" s="54"/>
      <c r="O173" s="55"/>
      <c r="P173" s="56"/>
      <c r="Q173" s="48"/>
      <c r="R173" s="48"/>
      <c r="S173" s="53"/>
      <c r="T173" s="55"/>
      <c r="U173" s="53"/>
      <c r="W173" s="117" t="s">
        <v>39</v>
      </c>
      <c r="X173" s="30"/>
      <c r="Z173" s="30"/>
    </row>
    <row r="174" spans="1:26" ht="12.75" hidden="1">
      <c r="A174" s="47" t="s">
        <v>79</v>
      </c>
      <c r="B174" s="47"/>
      <c r="C174" s="47"/>
      <c r="D174" s="53"/>
      <c r="E174" s="55"/>
      <c r="F174" s="53"/>
      <c r="G174" s="48"/>
      <c r="H174" s="54" t="s">
        <v>77</v>
      </c>
      <c r="I174" s="55" t="s">
        <v>77</v>
      </c>
      <c r="J174" s="56"/>
      <c r="K174" s="48"/>
      <c r="L174" s="54" t="s">
        <v>78</v>
      </c>
      <c r="M174" s="125" t="s">
        <v>78</v>
      </c>
      <c r="N174" s="54"/>
      <c r="O174" s="55"/>
      <c r="P174" s="56"/>
      <c r="Q174" s="48"/>
      <c r="R174" s="48"/>
      <c r="S174" s="53"/>
      <c r="T174" s="55"/>
      <c r="U174" s="53"/>
      <c r="X174" s="30"/>
      <c r="Z174" s="30"/>
    </row>
    <row r="175" spans="1:26" s="72" customFormat="1" ht="12.75">
      <c r="A175" s="57" t="s">
        <v>136</v>
      </c>
      <c r="B175" s="484"/>
      <c r="C175" s="57" t="s">
        <v>82</v>
      </c>
      <c r="D175" s="58">
        <v>-467.454</v>
      </c>
      <c r="E175" s="61"/>
      <c r="F175" s="58">
        <v>-467.454</v>
      </c>
      <c r="G175" s="59"/>
      <c r="H175" s="60">
        <v>0</v>
      </c>
      <c r="I175" s="61">
        <v>0</v>
      </c>
      <c r="J175" s="37">
        <f>I175-H175</f>
        <v>0</v>
      </c>
      <c r="K175" s="59"/>
      <c r="L175" s="60">
        <v>-116.86350000000002</v>
      </c>
      <c r="M175" s="126">
        <v>-116.8635</v>
      </c>
      <c r="N175" s="60">
        <f>-L175</f>
        <v>116.86350000000002</v>
      </c>
      <c r="O175" s="61">
        <f>-M175</f>
        <v>116.8635</v>
      </c>
      <c r="P175" s="62">
        <f>N175-O175</f>
        <v>0</v>
      </c>
      <c r="Q175" s="59"/>
      <c r="R175" s="59"/>
      <c r="S175" s="58">
        <f>J175+P175</f>
        <v>0</v>
      </c>
      <c r="T175" s="61"/>
      <c r="U175" s="58">
        <f>L175+R175</f>
        <v>-116.86350000000002</v>
      </c>
      <c r="V175" s="39"/>
      <c r="W175" s="118">
        <v>0</v>
      </c>
      <c r="X175" s="31">
        <f>D175+W175</f>
        <v>-467.454</v>
      </c>
      <c r="Y175" s="25"/>
      <c r="Z175" s="31">
        <f>X175-D175</f>
        <v>0</v>
      </c>
    </row>
    <row r="176" spans="1:21" ht="12.75" hidden="1">
      <c r="A176" t="s">
        <v>162</v>
      </c>
      <c r="B176" s="47"/>
      <c r="C176" s="47"/>
      <c r="D176" s="48"/>
      <c r="F176" s="48"/>
      <c r="G176" s="48"/>
      <c r="H176" s="48"/>
      <c r="I176" s="48"/>
      <c r="J176" s="48"/>
      <c r="K176" s="48"/>
      <c r="L176" s="48"/>
      <c r="N176" s="48"/>
      <c r="O176" s="48"/>
      <c r="P176" s="48"/>
      <c r="Q176" s="48"/>
      <c r="R176" s="48"/>
      <c r="S176" s="48"/>
      <c r="T176" s="48"/>
      <c r="U176" s="48"/>
    </row>
    <row r="177" spans="1:21" ht="12.75" hidden="1">
      <c r="A177" s="47" t="s">
        <v>128</v>
      </c>
      <c r="B177" s="47"/>
      <c r="C177" s="47"/>
      <c r="D177" s="48"/>
      <c r="F177" s="48"/>
      <c r="G177" s="48"/>
      <c r="H177" s="48"/>
      <c r="I177" s="48"/>
      <c r="J177" s="48"/>
      <c r="K177" s="48"/>
      <c r="L177" s="48"/>
      <c r="N177" s="48"/>
      <c r="O177" s="48"/>
      <c r="P177" s="48"/>
      <c r="Q177" s="48"/>
      <c r="R177" s="48"/>
      <c r="S177" s="48"/>
      <c r="T177" s="48"/>
      <c r="U177" s="48"/>
    </row>
    <row r="178" spans="1:21" ht="12.75" hidden="1">
      <c r="A178" s="47" t="s">
        <v>88</v>
      </c>
      <c r="B178" s="47"/>
      <c r="C178" s="47"/>
      <c r="D178" s="48"/>
      <c r="F178" s="48"/>
      <c r="G178" s="48"/>
      <c r="H178" s="48"/>
      <c r="I178" s="48"/>
      <c r="J178" s="48"/>
      <c r="K178" s="48"/>
      <c r="L178" s="48"/>
      <c r="N178" s="48"/>
      <c r="O178" s="48"/>
      <c r="P178" s="48"/>
      <c r="Q178" s="48"/>
      <c r="R178" s="48"/>
      <c r="S178" s="48"/>
      <c r="T178" s="48"/>
      <c r="U178" s="48"/>
    </row>
    <row r="179" spans="1:21" ht="12.75" hidden="1">
      <c r="A179" s="47" t="s">
        <v>102</v>
      </c>
      <c r="B179" s="47"/>
      <c r="C179" s="47"/>
      <c r="D179" s="48"/>
      <c r="F179" s="48"/>
      <c r="G179" s="48"/>
      <c r="H179" s="48"/>
      <c r="I179" s="48"/>
      <c r="J179" s="48"/>
      <c r="K179" s="48"/>
      <c r="L179" s="48"/>
      <c r="N179" s="48"/>
      <c r="O179" s="48"/>
      <c r="P179" s="48"/>
      <c r="Q179" s="48"/>
      <c r="R179" s="48"/>
      <c r="S179" s="48"/>
      <c r="T179" s="48"/>
      <c r="U179" s="48"/>
    </row>
    <row r="180" spans="1:21" ht="12.75" hidden="1">
      <c r="A180" s="47" t="s">
        <v>103</v>
      </c>
      <c r="B180" s="47"/>
      <c r="C180" s="47"/>
      <c r="D180" s="48"/>
      <c r="F180" s="48"/>
      <c r="G180" s="48"/>
      <c r="H180" s="48"/>
      <c r="I180" s="48"/>
      <c r="J180" s="48"/>
      <c r="K180" s="48"/>
      <c r="L180" s="48"/>
      <c r="N180" s="48"/>
      <c r="O180" s="48"/>
      <c r="P180" s="48"/>
      <c r="Q180" s="48"/>
      <c r="R180" s="48"/>
      <c r="S180" s="48"/>
      <c r="T180" s="48"/>
      <c r="U180" s="48"/>
    </row>
    <row r="181" spans="1:21" ht="12.75" hidden="1">
      <c r="A181" t="s">
        <v>144</v>
      </c>
      <c r="B181" s="47"/>
      <c r="C181" s="47"/>
      <c r="D181" s="48"/>
      <c r="F181" s="48"/>
      <c r="G181" s="48"/>
      <c r="H181" s="48"/>
      <c r="I181" s="48"/>
      <c r="J181" s="48"/>
      <c r="K181" s="48"/>
      <c r="L181" s="48"/>
      <c r="N181" s="48"/>
      <c r="O181" s="48"/>
      <c r="P181" s="48"/>
      <c r="Q181" s="48"/>
      <c r="R181" s="48"/>
      <c r="S181" s="48"/>
      <c r="T181" s="48"/>
      <c r="U181" s="48"/>
    </row>
    <row r="182" spans="1:21" ht="12.75" hidden="1">
      <c r="A182" s="47" t="s">
        <v>100</v>
      </c>
      <c r="B182" s="47"/>
      <c r="C182" s="47"/>
      <c r="D182" s="48"/>
      <c r="F182" s="48"/>
      <c r="G182" s="48"/>
      <c r="H182" s="48"/>
      <c r="I182" s="48"/>
      <c r="J182" s="48"/>
      <c r="K182" s="48"/>
      <c r="L182" s="48"/>
      <c r="N182" s="48"/>
      <c r="O182" s="48"/>
      <c r="P182" s="48"/>
      <c r="Q182" s="48"/>
      <c r="R182" s="48"/>
      <c r="S182" s="48"/>
      <c r="T182" s="48"/>
      <c r="U182" s="48"/>
    </row>
    <row r="183" spans="1:21" ht="12.75" hidden="1">
      <c r="A183" s="47" t="s">
        <v>89</v>
      </c>
      <c r="B183" s="47"/>
      <c r="C183" s="47"/>
      <c r="D183" s="48"/>
      <c r="F183" s="48"/>
      <c r="G183" s="48"/>
      <c r="H183" s="48"/>
      <c r="I183" s="48"/>
      <c r="J183" s="48"/>
      <c r="K183" s="48"/>
      <c r="L183" s="48"/>
      <c r="N183" s="48"/>
      <c r="O183" s="48"/>
      <c r="P183" s="48"/>
      <c r="Q183" s="48"/>
      <c r="R183" s="48"/>
      <c r="S183" s="48"/>
      <c r="T183" s="48"/>
      <c r="U183" s="48"/>
    </row>
    <row r="184" spans="1:21" ht="12.75" hidden="1">
      <c r="A184" s="47" t="s">
        <v>96</v>
      </c>
      <c r="B184" s="47"/>
      <c r="C184" s="47"/>
      <c r="D184" s="46" t="s">
        <v>81</v>
      </c>
      <c r="F184" s="46" t="s">
        <v>81</v>
      </c>
      <c r="G184" s="46"/>
      <c r="H184" s="46"/>
      <c r="I184" s="48"/>
      <c r="J184" s="48"/>
      <c r="K184" s="48"/>
      <c r="L184" s="48"/>
      <c r="N184" s="48"/>
      <c r="O184" s="48"/>
      <c r="P184" s="48"/>
      <c r="Q184" s="48"/>
      <c r="R184" s="48"/>
      <c r="S184" s="48"/>
      <c r="T184" s="48"/>
      <c r="U184" s="48"/>
    </row>
    <row r="185" spans="1:21" ht="12.75" hidden="1">
      <c r="A185" s="47" t="s">
        <v>97</v>
      </c>
      <c r="B185" s="47"/>
      <c r="C185" s="47"/>
      <c r="D185" s="48"/>
      <c r="F185" s="48"/>
      <c r="G185" s="48"/>
      <c r="H185" s="48"/>
      <c r="I185" s="48"/>
      <c r="J185" s="48"/>
      <c r="K185" s="48"/>
      <c r="L185" s="48"/>
      <c r="N185" s="48"/>
      <c r="O185" s="48"/>
      <c r="P185" s="48"/>
      <c r="Q185" s="48"/>
      <c r="R185" s="48"/>
      <c r="S185" s="48"/>
      <c r="T185" s="48"/>
      <c r="U185" s="48"/>
    </row>
    <row r="186" spans="1:21" ht="12.75" hidden="1">
      <c r="A186" s="47" t="s">
        <v>92</v>
      </c>
      <c r="B186" s="47"/>
      <c r="C186" s="47"/>
      <c r="D186" s="48"/>
      <c r="F186" s="48"/>
      <c r="G186" s="48"/>
      <c r="H186" s="48"/>
      <c r="I186" s="48"/>
      <c r="J186" s="48"/>
      <c r="K186" s="48"/>
      <c r="L186" s="48"/>
      <c r="N186" s="48"/>
      <c r="O186" s="48"/>
      <c r="P186" s="48"/>
      <c r="Q186" s="48"/>
      <c r="R186" s="48"/>
      <c r="S186" s="48"/>
      <c r="T186" s="48"/>
      <c r="U186" s="48"/>
    </row>
    <row r="187" spans="1:21" ht="12.75" hidden="1">
      <c r="A187" s="47" t="s">
        <v>142</v>
      </c>
      <c r="B187" s="49"/>
      <c r="C187" s="50"/>
      <c r="D187" s="51"/>
      <c r="E187" s="51"/>
      <c r="F187" s="51"/>
      <c r="G187" s="51"/>
      <c r="H187" s="48"/>
      <c r="I187" s="48"/>
      <c r="J187" s="52"/>
      <c r="K187" s="48"/>
      <c r="L187" s="48"/>
      <c r="N187" s="48"/>
      <c r="O187" s="48"/>
      <c r="P187" s="48"/>
      <c r="Q187" s="48"/>
      <c r="R187" s="48"/>
      <c r="S187" s="48"/>
      <c r="T187" s="48"/>
      <c r="U187" s="48"/>
    </row>
    <row r="188" spans="1:21" ht="12.75" hidden="1">
      <c r="A188" s="47" t="s">
        <v>72</v>
      </c>
      <c r="B188" s="49"/>
      <c r="C188" s="50"/>
      <c r="D188" s="51"/>
      <c r="E188" s="51"/>
      <c r="F188" s="51"/>
      <c r="G188" s="51"/>
      <c r="H188" s="48"/>
      <c r="I188" s="48"/>
      <c r="J188" s="52"/>
      <c r="K188" s="48"/>
      <c r="L188" s="48"/>
      <c r="N188" s="48"/>
      <c r="O188" s="48"/>
      <c r="P188" s="48"/>
      <c r="Q188" s="48"/>
      <c r="R188" s="48"/>
      <c r="S188" s="48"/>
      <c r="T188" s="48"/>
      <c r="U188" s="48"/>
    </row>
    <row r="189" spans="1:21" ht="12.75" hidden="1">
      <c r="A189" s="47" t="s">
        <v>93</v>
      </c>
      <c r="B189" s="49"/>
      <c r="C189" s="50"/>
      <c r="D189" s="51"/>
      <c r="E189" s="51"/>
      <c r="F189" s="51"/>
      <c r="G189" s="51"/>
      <c r="H189" s="48"/>
      <c r="I189" s="48"/>
      <c r="J189" s="52"/>
      <c r="K189" s="48"/>
      <c r="L189" s="48"/>
      <c r="N189" s="48"/>
      <c r="O189" s="48"/>
      <c r="P189" s="48"/>
      <c r="Q189" s="48"/>
      <c r="R189" s="48"/>
      <c r="S189" s="48"/>
      <c r="T189" s="48"/>
      <c r="U189" s="48"/>
    </row>
    <row r="190" spans="1:21" ht="12.75" hidden="1">
      <c r="A190" s="47" t="s">
        <v>94</v>
      </c>
      <c r="B190" s="49"/>
      <c r="C190" s="50"/>
      <c r="D190" s="51"/>
      <c r="E190" s="51"/>
      <c r="F190" s="51"/>
      <c r="G190" s="51"/>
      <c r="H190" s="48"/>
      <c r="I190" s="48"/>
      <c r="J190" s="52"/>
      <c r="K190" s="48"/>
      <c r="L190" s="48"/>
      <c r="N190" s="48"/>
      <c r="O190" s="48"/>
      <c r="P190" s="48"/>
      <c r="Q190" s="48"/>
      <c r="R190" s="48"/>
      <c r="S190" s="48"/>
      <c r="T190" s="48"/>
      <c r="U190" s="48"/>
    </row>
    <row r="191" spans="1:21" ht="12.75" hidden="1">
      <c r="A191" t="s">
        <v>145</v>
      </c>
      <c r="B191" s="47"/>
      <c r="C191" s="47"/>
      <c r="D191" s="48"/>
      <c r="F191" s="48"/>
      <c r="G191" s="48"/>
      <c r="H191" s="48"/>
      <c r="I191" s="48"/>
      <c r="J191" s="48"/>
      <c r="K191" s="48"/>
      <c r="L191" s="48"/>
      <c r="N191" s="48"/>
      <c r="O191" s="48"/>
      <c r="P191" s="48"/>
      <c r="Q191" s="48"/>
      <c r="R191" s="48"/>
      <c r="S191" s="48"/>
      <c r="T191" s="48"/>
      <c r="U191" s="48"/>
    </row>
    <row r="192" spans="1:21" ht="12.75" hidden="1">
      <c r="A192" s="47" t="s">
        <v>91</v>
      </c>
      <c r="B192" s="47"/>
      <c r="C192" s="47"/>
      <c r="D192" s="48"/>
      <c r="F192" s="48"/>
      <c r="G192" s="48"/>
      <c r="H192" s="48"/>
      <c r="I192" s="48"/>
      <c r="J192" s="48"/>
      <c r="K192" s="48"/>
      <c r="L192" s="48"/>
      <c r="N192" s="48"/>
      <c r="O192" s="48"/>
      <c r="P192" s="48"/>
      <c r="Q192" s="48"/>
      <c r="R192" s="48"/>
      <c r="S192" s="48"/>
      <c r="T192" s="48"/>
      <c r="U192" s="48"/>
    </row>
    <row r="193" spans="1:21" ht="12.75" hidden="1">
      <c r="A193" t="s">
        <v>135</v>
      </c>
      <c r="B193" s="47"/>
      <c r="C193" s="47"/>
      <c r="D193" s="48"/>
      <c r="F193" s="48"/>
      <c r="G193" s="48"/>
      <c r="H193" s="48"/>
      <c r="I193" s="48"/>
      <c r="J193" s="48"/>
      <c r="K193" s="48"/>
      <c r="L193" s="48"/>
      <c r="N193" s="48"/>
      <c r="O193" s="48"/>
      <c r="P193" s="48"/>
      <c r="Q193" s="48"/>
      <c r="R193" s="48"/>
      <c r="S193" s="48"/>
      <c r="T193" s="48"/>
      <c r="U193" s="48"/>
    </row>
    <row r="194" spans="1:21" ht="12.75" hidden="1">
      <c r="A194" s="47" t="s">
        <v>29</v>
      </c>
      <c r="B194" s="47"/>
      <c r="C194" s="47"/>
      <c r="D194" s="48"/>
      <c r="F194" s="48"/>
      <c r="G194" s="48"/>
      <c r="H194" s="48"/>
      <c r="I194" s="48"/>
      <c r="J194" s="48"/>
      <c r="K194" s="48"/>
      <c r="L194" s="48"/>
      <c r="N194" s="48"/>
      <c r="O194" s="48"/>
      <c r="P194" s="48"/>
      <c r="Q194" s="48"/>
      <c r="R194" s="48"/>
      <c r="S194" s="48"/>
      <c r="T194" s="48"/>
      <c r="U194" s="48"/>
    </row>
    <row r="195" spans="1:26" ht="12.75" hidden="1">
      <c r="A195" s="47" t="s">
        <v>35</v>
      </c>
      <c r="C195" s="47"/>
      <c r="D195" s="53" t="s">
        <v>36</v>
      </c>
      <c r="E195" s="55"/>
      <c r="F195" s="53" t="s">
        <v>36</v>
      </c>
      <c r="G195" s="48"/>
      <c r="H195" s="54" t="s">
        <v>36</v>
      </c>
      <c r="I195" s="55" t="s">
        <v>37</v>
      </c>
      <c r="J195" s="56"/>
      <c r="K195" s="48"/>
      <c r="L195" s="54" t="s">
        <v>36</v>
      </c>
      <c r="M195" s="125" t="s">
        <v>37</v>
      </c>
      <c r="N195" s="54"/>
      <c r="O195" s="55"/>
      <c r="P195" s="56"/>
      <c r="Q195" s="48"/>
      <c r="R195" s="48"/>
      <c r="S195" s="53"/>
      <c r="T195" s="55"/>
      <c r="U195" s="53"/>
      <c r="W195" s="116" t="s">
        <v>71</v>
      </c>
      <c r="X195" s="30"/>
      <c r="Z195" s="30"/>
    </row>
    <row r="196" spans="1:26" ht="12.75" hidden="1">
      <c r="A196" s="47" t="s">
        <v>38</v>
      </c>
      <c r="B196" s="47"/>
      <c r="C196" s="47"/>
      <c r="D196" s="53" t="s">
        <v>39</v>
      </c>
      <c r="E196" s="55"/>
      <c r="F196" s="53" t="s">
        <v>39</v>
      </c>
      <c r="G196" s="48"/>
      <c r="H196" s="54" t="s">
        <v>40</v>
      </c>
      <c r="I196" s="55" t="s">
        <v>40</v>
      </c>
      <c r="J196" s="56"/>
      <c r="K196" s="48"/>
      <c r="L196" s="54" t="s">
        <v>40</v>
      </c>
      <c r="M196" s="125" t="s">
        <v>40</v>
      </c>
      <c r="N196" s="54"/>
      <c r="O196" s="55"/>
      <c r="P196" s="56"/>
      <c r="Q196" s="48"/>
      <c r="R196" s="48"/>
      <c r="S196" s="53"/>
      <c r="T196" s="55"/>
      <c r="U196" s="53"/>
      <c r="W196" s="117" t="s">
        <v>39</v>
      </c>
      <c r="X196" s="30"/>
      <c r="Z196" s="30"/>
    </row>
    <row r="197" spans="1:26" ht="12.75" hidden="1">
      <c r="A197" s="47" t="s">
        <v>79</v>
      </c>
      <c r="B197" s="47"/>
      <c r="C197" s="47"/>
      <c r="D197" s="53"/>
      <c r="E197" s="55"/>
      <c r="F197" s="53"/>
      <c r="G197" s="48"/>
      <c r="H197" s="54" t="s">
        <v>77</v>
      </c>
      <c r="I197" s="55" t="s">
        <v>77</v>
      </c>
      <c r="J197" s="56"/>
      <c r="K197" s="48"/>
      <c r="L197" s="54" t="s">
        <v>78</v>
      </c>
      <c r="M197" s="125" t="s">
        <v>78</v>
      </c>
      <c r="N197" s="54"/>
      <c r="O197" s="55"/>
      <c r="P197" s="56"/>
      <c r="Q197" s="48"/>
      <c r="R197" s="48"/>
      <c r="S197" s="53"/>
      <c r="T197" s="55"/>
      <c r="U197" s="53"/>
      <c r="X197" s="30"/>
      <c r="Z197" s="30"/>
    </row>
    <row r="198" spans="1:26" s="72" customFormat="1" ht="12.75">
      <c r="A198" s="57" t="s">
        <v>136</v>
      </c>
      <c r="B198" s="484"/>
      <c r="C198" s="57" t="s">
        <v>83</v>
      </c>
      <c r="D198" s="58">
        <v>7114.14</v>
      </c>
      <c r="E198" s="61"/>
      <c r="F198" s="58">
        <v>7114.14</v>
      </c>
      <c r="G198" s="59"/>
      <c r="H198" s="60">
        <v>0</v>
      </c>
      <c r="I198" s="61">
        <v>0.04345999999999961</v>
      </c>
      <c r="J198" s="37">
        <f>I198-H198</f>
        <v>0.04345999999999961</v>
      </c>
      <c r="K198" s="59"/>
      <c r="L198" s="60">
        <v>0</v>
      </c>
      <c r="M198" s="126">
        <v>0</v>
      </c>
      <c r="N198" s="60">
        <f>-L198</f>
        <v>0</v>
      </c>
      <c r="O198" s="61">
        <f>-M198</f>
        <v>0</v>
      </c>
      <c r="P198" s="62">
        <f>N198-O198</f>
        <v>0</v>
      </c>
      <c r="Q198" s="59"/>
      <c r="R198" s="59"/>
      <c r="S198" s="58">
        <f>J198+P198</f>
        <v>0.04345999999999961</v>
      </c>
      <c r="T198" s="61"/>
      <c r="U198" s="58">
        <f>L198+R198</f>
        <v>0</v>
      </c>
      <c r="V198" s="39"/>
      <c r="W198" s="118">
        <v>0</v>
      </c>
      <c r="X198" s="31">
        <f>D198+W198</f>
        <v>7114.14</v>
      </c>
      <c r="Y198" s="25"/>
      <c r="Z198" s="31">
        <f>X198-D198</f>
        <v>0</v>
      </c>
    </row>
    <row r="199" spans="1:21" ht="12.75" hidden="1">
      <c r="A199" t="s">
        <v>162</v>
      </c>
      <c r="B199" s="47"/>
      <c r="C199" s="47"/>
      <c r="D199" s="48"/>
      <c r="F199" s="48"/>
      <c r="G199" s="48"/>
      <c r="H199" s="48"/>
      <c r="I199" s="48"/>
      <c r="J199" s="48"/>
      <c r="K199" s="48"/>
      <c r="L199" s="48"/>
      <c r="N199" s="48"/>
      <c r="O199" s="48"/>
      <c r="P199" s="48"/>
      <c r="Q199" s="48"/>
      <c r="R199" s="48"/>
      <c r="S199" s="48"/>
      <c r="T199" s="48"/>
      <c r="U199" s="48"/>
    </row>
    <row r="200" spans="1:21" ht="12.75" hidden="1">
      <c r="A200" s="47" t="s">
        <v>128</v>
      </c>
      <c r="B200" s="47"/>
      <c r="C200" s="47"/>
      <c r="D200" s="48"/>
      <c r="F200" s="48"/>
      <c r="G200" s="48"/>
      <c r="H200" s="48"/>
      <c r="I200" s="48"/>
      <c r="J200" s="48"/>
      <c r="K200" s="48"/>
      <c r="L200" s="48"/>
      <c r="N200" s="48"/>
      <c r="O200" s="48"/>
      <c r="P200" s="48"/>
      <c r="Q200" s="48"/>
      <c r="R200" s="48"/>
      <c r="S200" s="48"/>
      <c r="T200" s="48"/>
      <c r="U200" s="48"/>
    </row>
    <row r="201" spans="1:21" ht="12.75" hidden="1">
      <c r="A201" s="47" t="s">
        <v>88</v>
      </c>
      <c r="B201" s="47"/>
      <c r="C201" s="47"/>
      <c r="D201" s="48"/>
      <c r="F201" s="48"/>
      <c r="G201" s="48"/>
      <c r="H201" s="48"/>
      <c r="I201" s="48"/>
      <c r="J201" s="48"/>
      <c r="K201" s="48"/>
      <c r="L201" s="48"/>
      <c r="N201" s="48"/>
      <c r="O201" s="48"/>
      <c r="P201" s="48"/>
      <c r="Q201" s="48"/>
      <c r="R201" s="48"/>
      <c r="S201" s="48"/>
      <c r="T201" s="48"/>
      <c r="U201" s="48"/>
    </row>
    <row r="202" spans="1:21" ht="12.75" hidden="1">
      <c r="A202" s="47" t="s">
        <v>102</v>
      </c>
      <c r="B202" s="47"/>
      <c r="C202" s="47"/>
      <c r="D202" s="48"/>
      <c r="F202" s="48"/>
      <c r="G202" s="48"/>
      <c r="H202" s="48"/>
      <c r="I202" s="48"/>
      <c r="J202" s="48"/>
      <c r="K202" s="48"/>
      <c r="L202" s="48"/>
      <c r="N202" s="48"/>
      <c r="O202" s="48"/>
      <c r="P202" s="48"/>
      <c r="Q202" s="48"/>
      <c r="R202" s="48"/>
      <c r="S202" s="48"/>
      <c r="T202" s="48"/>
      <c r="U202" s="48"/>
    </row>
    <row r="203" spans="1:21" ht="12.75" hidden="1">
      <c r="A203" s="47" t="s">
        <v>103</v>
      </c>
      <c r="B203" s="47"/>
      <c r="C203" s="47"/>
      <c r="D203" s="48"/>
      <c r="F203" s="48"/>
      <c r="G203" s="48"/>
      <c r="H203" s="48"/>
      <c r="I203" s="48"/>
      <c r="J203" s="48"/>
      <c r="K203" s="48"/>
      <c r="L203" s="48"/>
      <c r="N203" s="48"/>
      <c r="O203" s="48"/>
      <c r="P203" s="48"/>
      <c r="Q203" s="48"/>
      <c r="R203" s="48"/>
      <c r="S203" s="48"/>
      <c r="T203" s="48"/>
      <c r="U203" s="48"/>
    </row>
    <row r="204" spans="1:21" ht="12.75" hidden="1">
      <c r="A204" t="s">
        <v>144</v>
      </c>
      <c r="B204" s="47"/>
      <c r="C204" s="47"/>
      <c r="D204" s="48"/>
      <c r="F204" s="48"/>
      <c r="G204" s="48"/>
      <c r="H204" s="48"/>
      <c r="I204" s="48"/>
      <c r="J204" s="48"/>
      <c r="K204" s="48"/>
      <c r="L204" s="48"/>
      <c r="N204" s="48"/>
      <c r="O204" s="48"/>
      <c r="P204" s="48"/>
      <c r="Q204" s="48"/>
      <c r="R204" s="48"/>
      <c r="S204" s="48"/>
      <c r="T204" s="48"/>
      <c r="U204" s="48"/>
    </row>
    <row r="205" spans="1:21" ht="12.75" hidden="1">
      <c r="A205" s="47" t="s">
        <v>100</v>
      </c>
      <c r="B205" s="47"/>
      <c r="C205" s="47"/>
      <c r="D205" s="48"/>
      <c r="F205" s="48"/>
      <c r="G205" s="48"/>
      <c r="H205" s="48"/>
      <c r="I205" s="48"/>
      <c r="J205" s="48"/>
      <c r="K205" s="48"/>
      <c r="L205" s="48"/>
      <c r="N205" s="48"/>
      <c r="O205" s="48"/>
      <c r="P205" s="48"/>
      <c r="Q205" s="48"/>
      <c r="R205" s="48"/>
      <c r="S205" s="48"/>
      <c r="T205" s="48"/>
      <c r="U205" s="48"/>
    </row>
    <row r="206" spans="1:21" ht="12.75" hidden="1">
      <c r="A206" s="47" t="s">
        <v>89</v>
      </c>
      <c r="B206" s="47"/>
      <c r="C206" s="47"/>
      <c r="D206" s="48"/>
      <c r="F206" s="48"/>
      <c r="G206" s="48"/>
      <c r="H206" s="48"/>
      <c r="I206" s="48"/>
      <c r="J206" s="48"/>
      <c r="K206" s="48"/>
      <c r="L206" s="48"/>
      <c r="N206" s="48"/>
      <c r="O206" s="48"/>
      <c r="P206" s="48"/>
      <c r="Q206" s="48"/>
      <c r="R206" s="48"/>
      <c r="S206" s="48"/>
      <c r="T206" s="48"/>
      <c r="U206" s="48"/>
    </row>
    <row r="207" spans="1:21" ht="12.75" hidden="1">
      <c r="A207" s="47" t="s">
        <v>117</v>
      </c>
      <c r="B207" s="47"/>
      <c r="C207" s="47"/>
      <c r="I207" s="48"/>
      <c r="J207" s="48"/>
      <c r="K207" s="48"/>
      <c r="L207" s="48"/>
      <c r="N207" s="48"/>
      <c r="O207" s="48"/>
      <c r="P207" s="48"/>
      <c r="Q207" s="48"/>
      <c r="R207" s="48"/>
      <c r="S207" s="48"/>
      <c r="T207" s="48"/>
      <c r="U207" s="48"/>
    </row>
    <row r="208" spans="1:21" ht="12.75" hidden="1">
      <c r="A208" s="47" t="s">
        <v>96</v>
      </c>
      <c r="B208" s="47"/>
      <c r="C208" s="47"/>
      <c r="D208" s="46" t="s">
        <v>122</v>
      </c>
      <c r="F208" s="46" t="s">
        <v>122</v>
      </c>
      <c r="G208" s="46"/>
      <c r="H208" s="46"/>
      <c r="I208" s="48"/>
      <c r="J208" s="48"/>
      <c r="K208" s="48"/>
      <c r="L208" s="48"/>
      <c r="N208" s="48"/>
      <c r="O208" s="48"/>
      <c r="P208" s="48"/>
      <c r="Q208" s="48"/>
      <c r="R208" s="48"/>
      <c r="S208" s="48"/>
      <c r="T208" s="48"/>
      <c r="U208" s="48"/>
    </row>
    <row r="209" spans="1:21" ht="12.75" hidden="1">
      <c r="A209" s="47" t="s">
        <v>97</v>
      </c>
      <c r="B209" s="47"/>
      <c r="C209" s="47"/>
      <c r="D209" s="48"/>
      <c r="F209" s="48"/>
      <c r="G209" s="48"/>
      <c r="H209" s="48"/>
      <c r="I209" s="48"/>
      <c r="J209" s="48"/>
      <c r="K209" s="48"/>
      <c r="L209" s="48"/>
      <c r="N209" s="48"/>
      <c r="O209" s="48"/>
      <c r="P209" s="48"/>
      <c r="Q209" s="48"/>
      <c r="R209" s="48"/>
      <c r="S209" s="48"/>
      <c r="T209" s="48"/>
      <c r="U209" s="48"/>
    </row>
    <row r="210" spans="1:21" ht="12.75" hidden="1">
      <c r="A210" s="47" t="s">
        <v>92</v>
      </c>
      <c r="B210" s="47"/>
      <c r="C210" s="47"/>
      <c r="D210" s="48"/>
      <c r="F210" s="48"/>
      <c r="G210" s="48"/>
      <c r="H210" s="48"/>
      <c r="I210" s="48"/>
      <c r="J210" s="48"/>
      <c r="K210" s="48"/>
      <c r="L210" s="48"/>
      <c r="N210" s="48"/>
      <c r="O210" s="48"/>
      <c r="P210" s="48"/>
      <c r="Q210" s="48"/>
      <c r="R210" s="48"/>
      <c r="S210" s="48"/>
      <c r="T210" s="48"/>
      <c r="U210" s="48"/>
    </row>
    <row r="211" spans="1:21" ht="12.75" hidden="1">
      <c r="A211" s="47" t="s">
        <v>124</v>
      </c>
      <c r="B211" s="49"/>
      <c r="C211" s="50"/>
      <c r="D211" s="51"/>
      <c r="E211" s="51"/>
      <c r="F211" s="51"/>
      <c r="G211" s="51"/>
      <c r="H211" s="48"/>
      <c r="I211" s="48"/>
      <c r="J211" s="52"/>
      <c r="K211" s="48"/>
      <c r="L211" s="48"/>
      <c r="N211" s="48"/>
      <c r="O211" s="48"/>
      <c r="P211" s="48"/>
      <c r="Q211" s="48"/>
      <c r="R211" s="48"/>
      <c r="S211" s="48"/>
      <c r="T211" s="48"/>
      <c r="U211" s="48"/>
    </row>
    <row r="212" spans="1:21" ht="12.75" hidden="1">
      <c r="A212" s="47" t="s">
        <v>72</v>
      </c>
      <c r="B212" s="49"/>
      <c r="C212" s="50"/>
      <c r="D212" s="51"/>
      <c r="E212" s="51"/>
      <c r="F212" s="51"/>
      <c r="G212" s="51"/>
      <c r="H212" s="48"/>
      <c r="I212" s="48"/>
      <c r="J212" s="52"/>
      <c r="K212" s="48"/>
      <c r="L212" s="48"/>
      <c r="N212" s="48"/>
      <c r="O212" s="48"/>
      <c r="P212" s="48"/>
      <c r="Q212" s="48"/>
      <c r="R212" s="48"/>
      <c r="S212" s="48"/>
      <c r="T212" s="48"/>
      <c r="U212" s="48"/>
    </row>
    <row r="213" spans="1:21" ht="12.75" hidden="1">
      <c r="A213" s="47" t="s">
        <v>93</v>
      </c>
      <c r="B213" s="49"/>
      <c r="C213" s="50"/>
      <c r="D213" s="51"/>
      <c r="E213" s="51"/>
      <c r="F213" s="51"/>
      <c r="G213" s="51"/>
      <c r="H213" s="48"/>
      <c r="I213" s="48"/>
      <c r="J213" s="52"/>
      <c r="K213" s="48"/>
      <c r="L213" s="48"/>
      <c r="N213" s="48"/>
      <c r="O213" s="48"/>
      <c r="P213" s="48"/>
      <c r="Q213" s="48"/>
      <c r="R213" s="48"/>
      <c r="S213" s="48"/>
      <c r="T213" s="48"/>
      <c r="U213" s="48"/>
    </row>
    <row r="214" spans="1:21" ht="12.75" hidden="1">
      <c r="A214" s="47" t="s">
        <v>121</v>
      </c>
      <c r="B214" s="49"/>
      <c r="C214" s="50"/>
      <c r="D214" s="51"/>
      <c r="E214" s="51"/>
      <c r="F214" s="51"/>
      <c r="G214" s="51"/>
      <c r="H214" s="48"/>
      <c r="I214" s="48"/>
      <c r="J214" s="52"/>
      <c r="K214" s="48"/>
      <c r="L214" s="48"/>
      <c r="N214" s="48"/>
      <c r="O214" s="48"/>
      <c r="P214" s="48"/>
      <c r="Q214" s="48"/>
      <c r="R214" s="48"/>
      <c r="S214" s="48"/>
      <c r="T214" s="48"/>
      <c r="U214" s="48"/>
    </row>
    <row r="215" spans="1:21" ht="12.75" hidden="1">
      <c r="A215" t="s">
        <v>145</v>
      </c>
      <c r="B215" s="47"/>
      <c r="C215" s="47"/>
      <c r="D215" s="48"/>
      <c r="F215" s="48"/>
      <c r="G215" s="48"/>
      <c r="H215" s="48"/>
      <c r="I215" s="48"/>
      <c r="J215" s="48"/>
      <c r="K215" s="48"/>
      <c r="L215" s="48"/>
      <c r="N215" s="48"/>
      <c r="O215" s="48"/>
      <c r="P215" s="48"/>
      <c r="Q215" s="48"/>
      <c r="R215" s="48"/>
      <c r="S215" s="48"/>
      <c r="T215" s="48"/>
      <c r="U215" s="48"/>
    </row>
    <row r="216" spans="1:21" ht="12.75" hidden="1">
      <c r="A216" s="47" t="s">
        <v>91</v>
      </c>
      <c r="B216" s="47"/>
      <c r="C216" s="47"/>
      <c r="D216" s="48"/>
      <c r="F216" s="48"/>
      <c r="G216" s="48"/>
      <c r="H216" s="48"/>
      <c r="I216" s="48"/>
      <c r="J216" s="48"/>
      <c r="K216" s="48"/>
      <c r="L216" s="48"/>
      <c r="N216" s="48"/>
      <c r="O216" s="48"/>
      <c r="P216" s="48"/>
      <c r="Q216" s="48"/>
      <c r="R216" s="48"/>
      <c r="S216" s="48"/>
      <c r="T216" s="48"/>
      <c r="U216" s="48"/>
    </row>
    <row r="217" spans="1:21" ht="12.75" hidden="1">
      <c r="A217" t="s">
        <v>135</v>
      </c>
      <c r="B217" s="47"/>
      <c r="C217" s="47"/>
      <c r="D217" s="48"/>
      <c r="F217" s="48"/>
      <c r="G217" s="48"/>
      <c r="H217" s="48"/>
      <c r="I217" s="48"/>
      <c r="J217" s="48"/>
      <c r="K217" s="48"/>
      <c r="L217" s="48"/>
      <c r="N217" s="48"/>
      <c r="O217" s="48"/>
      <c r="P217" s="48"/>
      <c r="Q217" s="48"/>
      <c r="R217" s="48"/>
      <c r="S217" s="48"/>
      <c r="T217" s="48"/>
      <c r="U217" s="48"/>
    </row>
    <row r="218" spans="1:21" ht="12.75" hidden="1">
      <c r="A218" s="47" t="s">
        <v>29</v>
      </c>
      <c r="B218" s="47"/>
      <c r="C218" s="47"/>
      <c r="D218" s="48"/>
      <c r="F218" s="48"/>
      <c r="G218" s="48"/>
      <c r="H218" s="48"/>
      <c r="I218" s="48"/>
      <c r="J218" s="48"/>
      <c r="K218" s="48"/>
      <c r="L218" s="48"/>
      <c r="N218" s="48"/>
      <c r="O218" s="48"/>
      <c r="P218" s="48"/>
      <c r="Q218" s="48"/>
      <c r="R218" s="48"/>
      <c r="S218" s="48"/>
      <c r="T218" s="48"/>
      <c r="U218" s="48"/>
    </row>
    <row r="219" spans="1:26" ht="12.75" hidden="1">
      <c r="A219" s="47" t="s">
        <v>35</v>
      </c>
      <c r="C219" s="47"/>
      <c r="D219" s="53" t="s">
        <v>36</v>
      </c>
      <c r="E219" s="55"/>
      <c r="F219" s="53" t="s">
        <v>36</v>
      </c>
      <c r="G219" s="48"/>
      <c r="H219" s="54" t="s">
        <v>36</v>
      </c>
      <c r="I219" s="55" t="s">
        <v>37</v>
      </c>
      <c r="J219" s="56"/>
      <c r="K219" s="48"/>
      <c r="L219" s="54" t="s">
        <v>36</v>
      </c>
      <c r="M219" s="125" t="s">
        <v>37</v>
      </c>
      <c r="N219" s="54"/>
      <c r="O219" s="55"/>
      <c r="P219" s="56"/>
      <c r="Q219" s="48"/>
      <c r="R219" s="48"/>
      <c r="S219" s="53"/>
      <c r="T219" s="55"/>
      <c r="U219" s="53"/>
      <c r="W219" s="116" t="s">
        <v>71</v>
      </c>
      <c r="X219" s="30"/>
      <c r="Z219" s="30"/>
    </row>
    <row r="220" spans="1:26" ht="12.75" hidden="1">
      <c r="A220" s="47" t="s">
        <v>38</v>
      </c>
      <c r="B220" s="47"/>
      <c r="C220" s="47"/>
      <c r="D220" s="53" t="s">
        <v>39</v>
      </c>
      <c r="E220" s="55"/>
      <c r="F220" s="53" t="s">
        <v>39</v>
      </c>
      <c r="G220" s="48"/>
      <c r="H220" s="54" t="s">
        <v>40</v>
      </c>
      <c r="I220" s="55" t="s">
        <v>40</v>
      </c>
      <c r="J220" s="56"/>
      <c r="K220" s="48"/>
      <c r="L220" s="54" t="s">
        <v>40</v>
      </c>
      <c r="M220" s="125" t="s">
        <v>40</v>
      </c>
      <c r="N220" s="54"/>
      <c r="O220" s="55"/>
      <c r="P220" s="56"/>
      <c r="Q220" s="48"/>
      <c r="R220" s="48"/>
      <c r="S220" s="53"/>
      <c r="T220" s="55"/>
      <c r="U220" s="53"/>
      <c r="W220" s="117" t="s">
        <v>39</v>
      </c>
      <c r="X220" s="30"/>
      <c r="Z220" s="30"/>
    </row>
    <row r="221" spans="1:26" ht="12.75" hidden="1">
      <c r="A221" s="47" t="s">
        <v>79</v>
      </c>
      <c r="B221" s="47"/>
      <c r="C221" s="47"/>
      <c r="D221" s="53"/>
      <c r="E221" s="55"/>
      <c r="F221" s="53"/>
      <c r="G221" s="48"/>
      <c r="H221" s="54" t="s">
        <v>77</v>
      </c>
      <c r="I221" s="55" t="s">
        <v>77</v>
      </c>
      <c r="J221" s="56"/>
      <c r="K221" s="48"/>
      <c r="L221" s="54" t="s">
        <v>78</v>
      </c>
      <c r="M221" s="125" t="s">
        <v>78</v>
      </c>
      <c r="N221" s="54"/>
      <c r="O221" s="55"/>
      <c r="P221" s="56"/>
      <c r="Q221" s="48"/>
      <c r="R221" s="48"/>
      <c r="S221" s="53"/>
      <c r="T221" s="55"/>
      <c r="U221" s="53"/>
      <c r="X221" s="30"/>
      <c r="Z221" s="30"/>
    </row>
    <row r="222" spans="1:26" s="72" customFormat="1" ht="12.75" hidden="1">
      <c r="A222" s="57" t="s">
        <v>136</v>
      </c>
      <c r="B222" s="484"/>
      <c r="C222" s="57" t="s">
        <v>122</v>
      </c>
      <c r="D222" s="58">
        <v>0</v>
      </c>
      <c r="E222" s="61"/>
      <c r="F222" s="58">
        <v>0</v>
      </c>
      <c r="G222" s="59"/>
      <c r="H222" s="60">
        <v>0</v>
      </c>
      <c r="I222" s="61">
        <v>0</v>
      </c>
      <c r="J222" s="37">
        <f>I222-H222</f>
        <v>0</v>
      </c>
      <c r="K222" s="59"/>
      <c r="L222" s="60">
        <v>0</v>
      </c>
      <c r="M222" s="126">
        <v>0</v>
      </c>
      <c r="N222" s="60">
        <f>-L222</f>
        <v>0</v>
      </c>
      <c r="O222" s="61">
        <f>-M222</f>
        <v>0</v>
      </c>
      <c r="P222" s="62">
        <f>N222-O222</f>
        <v>0</v>
      </c>
      <c r="Q222" s="59"/>
      <c r="R222" s="59"/>
      <c r="S222" s="58">
        <f>J222+P222</f>
        <v>0</v>
      </c>
      <c r="T222" s="61"/>
      <c r="U222" s="58">
        <f>L222+R222</f>
        <v>0</v>
      </c>
      <c r="V222" s="39"/>
      <c r="W222" s="118">
        <v>0</v>
      </c>
      <c r="X222" s="31">
        <f>D222+W222</f>
        <v>0</v>
      </c>
      <c r="Y222" s="25"/>
      <c r="Z222" s="31">
        <f>X222-D222</f>
        <v>0</v>
      </c>
    </row>
    <row r="223" spans="1:21" ht="12.75" hidden="1">
      <c r="A223" t="s">
        <v>162</v>
      </c>
      <c r="B223" s="47"/>
      <c r="C223" s="47"/>
      <c r="D223" s="48"/>
      <c r="F223" s="48"/>
      <c r="G223" s="48"/>
      <c r="H223" s="48"/>
      <c r="I223" s="48"/>
      <c r="J223" s="48"/>
      <c r="K223" s="48"/>
      <c r="L223" s="48"/>
      <c r="N223" s="48"/>
      <c r="O223" s="48"/>
      <c r="P223" s="48"/>
      <c r="Q223" s="48"/>
      <c r="R223" s="48"/>
      <c r="S223" s="48"/>
      <c r="T223" s="48"/>
      <c r="U223" s="48"/>
    </row>
    <row r="224" spans="1:21" ht="12.75" hidden="1">
      <c r="A224" s="47" t="s">
        <v>128</v>
      </c>
      <c r="B224" s="47"/>
      <c r="C224" s="47"/>
      <c r="D224" s="48"/>
      <c r="F224" s="48"/>
      <c r="G224" s="48"/>
      <c r="H224" s="48"/>
      <c r="I224" s="48"/>
      <c r="J224" s="48"/>
      <c r="K224" s="48"/>
      <c r="L224" s="48"/>
      <c r="N224" s="48"/>
      <c r="O224" s="48"/>
      <c r="P224" s="48"/>
      <c r="Q224" s="48"/>
      <c r="R224" s="48"/>
      <c r="S224" s="48"/>
      <c r="T224" s="48"/>
      <c r="U224" s="48"/>
    </row>
    <row r="225" spans="1:21" ht="12.75" hidden="1">
      <c r="A225" s="47" t="s">
        <v>88</v>
      </c>
      <c r="B225" s="47"/>
      <c r="C225" s="47"/>
      <c r="D225" s="48"/>
      <c r="F225" s="48"/>
      <c r="G225" s="48"/>
      <c r="H225" s="48"/>
      <c r="I225" s="48"/>
      <c r="J225" s="48"/>
      <c r="K225" s="48"/>
      <c r="L225" s="48"/>
      <c r="N225" s="48"/>
      <c r="O225" s="48"/>
      <c r="P225" s="48"/>
      <c r="Q225" s="48"/>
      <c r="R225" s="48"/>
      <c r="S225" s="48"/>
      <c r="T225" s="48"/>
      <c r="U225" s="48"/>
    </row>
    <row r="226" spans="1:21" ht="12.75" hidden="1">
      <c r="A226" s="47" t="s">
        <v>102</v>
      </c>
      <c r="B226" s="47"/>
      <c r="C226" s="47"/>
      <c r="D226" s="48"/>
      <c r="F226" s="48"/>
      <c r="G226" s="48"/>
      <c r="H226" s="48"/>
      <c r="I226" s="48"/>
      <c r="J226" s="48"/>
      <c r="K226" s="48"/>
      <c r="L226" s="48"/>
      <c r="N226" s="48"/>
      <c r="O226" s="48"/>
      <c r="P226" s="48"/>
      <c r="Q226" s="48"/>
      <c r="R226" s="48"/>
      <c r="S226" s="48"/>
      <c r="T226" s="48"/>
      <c r="U226" s="48"/>
    </row>
    <row r="227" spans="1:21" ht="12.75" hidden="1">
      <c r="A227" s="47" t="s">
        <v>103</v>
      </c>
      <c r="B227" s="47"/>
      <c r="C227" s="47"/>
      <c r="D227" s="48"/>
      <c r="F227" s="48"/>
      <c r="G227" s="48"/>
      <c r="H227" s="48"/>
      <c r="I227" s="48"/>
      <c r="J227" s="48"/>
      <c r="K227" s="48"/>
      <c r="L227" s="48"/>
      <c r="N227" s="48"/>
      <c r="O227" s="48"/>
      <c r="P227" s="48"/>
      <c r="Q227" s="48"/>
      <c r="R227" s="48"/>
      <c r="S227" s="48"/>
      <c r="T227" s="48"/>
      <c r="U227" s="48"/>
    </row>
    <row r="228" spans="1:21" ht="12.75" hidden="1">
      <c r="A228" t="s">
        <v>144</v>
      </c>
      <c r="B228" s="47"/>
      <c r="C228" s="47"/>
      <c r="D228" s="48"/>
      <c r="F228" s="48"/>
      <c r="G228" s="48"/>
      <c r="H228" s="48"/>
      <c r="I228" s="48"/>
      <c r="J228" s="48"/>
      <c r="K228" s="48"/>
      <c r="L228" s="48"/>
      <c r="N228" s="48"/>
      <c r="O228" s="48"/>
      <c r="P228" s="48"/>
      <c r="Q228" s="48"/>
      <c r="R228" s="48"/>
      <c r="S228" s="48"/>
      <c r="T228" s="48"/>
      <c r="U228" s="48"/>
    </row>
    <row r="229" spans="1:21" ht="12.75" hidden="1">
      <c r="A229" s="47" t="s">
        <v>100</v>
      </c>
      <c r="B229" s="47"/>
      <c r="C229" s="47"/>
      <c r="D229" s="48"/>
      <c r="F229" s="48"/>
      <c r="G229" s="48"/>
      <c r="H229" s="48"/>
      <c r="I229" s="48"/>
      <c r="J229" s="48"/>
      <c r="K229" s="48"/>
      <c r="L229" s="48"/>
      <c r="N229" s="48"/>
      <c r="O229" s="48"/>
      <c r="P229" s="48"/>
      <c r="Q229" s="48"/>
      <c r="R229" s="48"/>
      <c r="S229" s="48"/>
      <c r="T229" s="48"/>
      <c r="U229" s="48"/>
    </row>
    <row r="230" spans="1:21" ht="12.75" hidden="1">
      <c r="A230" s="47" t="s">
        <v>89</v>
      </c>
      <c r="B230" s="47"/>
      <c r="C230" s="47"/>
      <c r="D230" s="48"/>
      <c r="F230" s="48"/>
      <c r="G230" s="48"/>
      <c r="H230" s="48"/>
      <c r="I230" s="48"/>
      <c r="J230" s="48"/>
      <c r="K230" s="48"/>
      <c r="L230" s="48"/>
      <c r="N230" s="48"/>
      <c r="O230" s="48"/>
      <c r="P230" s="48"/>
      <c r="Q230" s="48"/>
      <c r="R230" s="48"/>
      <c r="S230" s="48"/>
      <c r="T230" s="48"/>
      <c r="U230" s="48"/>
    </row>
    <row r="231" spans="1:21" ht="12.75" hidden="1">
      <c r="A231" s="47" t="s">
        <v>96</v>
      </c>
      <c r="B231" s="47"/>
      <c r="C231" s="47"/>
      <c r="D231" s="46" t="s">
        <v>123</v>
      </c>
      <c r="F231" s="46" t="s">
        <v>123</v>
      </c>
      <c r="G231" s="46"/>
      <c r="H231" s="46"/>
      <c r="I231" s="48"/>
      <c r="J231" s="48"/>
      <c r="K231" s="48"/>
      <c r="L231" s="48"/>
      <c r="N231" s="48"/>
      <c r="O231" s="48"/>
      <c r="P231" s="48"/>
      <c r="Q231" s="48"/>
      <c r="R231" s="48"/>
      <c r="S231" s="48"/>
      <c r="T231" s="48"/>
      <c r="U231" s="48"/>
    </row>
    <row r="232" spans="1:21" ht="12.75" hidden="1">
      <c r="A232" s="47" t="s">
        <v>97</v>
      </c>
      <c r="B232" s="47"/>
      <c r="C232" s="47"/>
      <c r="D232" s="48"/>
      <c r="F232" s="48"/>
      <c r="G232" s="48"/>
      <c r="H232" s="48"/>
      <c r="I232" s="48"/>
      <c r="J232" s="48"/>
      <c r="K232" s="48"/>
      <c r="L232" s="48"/>
      <c r="N232" s="48"/>
      <c r="O232" s="48"/>
      <c r="P232" s="48"/>
      <c r="Q232" s="48"/>
      <c r="R232" s="48"/>
      <c r="S232" s="48"/>
      <c r="T232" s="48"/>
      <c r="U232" s="48"/>
    </row>
    <row r="233" spans="1:21" ht="12.75" hidden="1">
      <c r="A233" s="47" t="s">
        <v>92</v>
      </c>
      <c r="B233" s="47"/>
      <c r="C233" s="47"/>
      <c r="D233" s="48"/>
      <c r="F233" s="48"/>
      <c r="G233" s="48"/>
      <c r="H233" s="48"/>
      <c r="I233" s="48"/>
      <c r="J233" s="48"/>
      <c r="K233" s="48"/>
      <c r="L233" s="48"/>
      <c r="N233" s="48"/>
      <c r="O233" s="48"/>
      <c r="P233" s="48"/>
      <c r="Q233" s="48"/>
      <c r="R233" s="48"/>
      <c r="S233" s="48"/>
      <c r="T233" s="48"/>
      <c r="U233" s="48"/>
    </row>
    <row r="234" spans="1:21" ht="12.75" hidden="1">
      <c r="A234" s="47" t="s">
        <v>125</v>
      </c>
      <c r="B234" s="49"/>
      <c r="C234" s="50"/>
      <c r="D234" s="51"/>
      <c r="E234" s="51"/>
      <c r="F234" s="51"/>
      <c r="G234" s="51"/>
      <c r="H234" s="48"/>
      <c r="I234" s="48"/>
      <c r="J234" s="52"/>
      <c r="K234" s="48"/>
      <c r="L234" s="48"/>
      <c r="N234" s="48"/>
      <c r="O234" s="48"/>
      <c r="P234" s="48"/>
      <c r="Q234" s="48"/>
      <c r="R234" s="48"/>
      <c r="S234" s="48"/>
      <c r="T234" s="48"/>
      <c r="U234" s="48"/>
    </row>
    <row r="235" spans="1:21" ht="12.75" hidden="1">
      <c r="A235" s="47" t="s">
        <v>72</v>
      </c>
      <c r="B235" s="49"/>
      <c r="C235" s="50"/>
      <c r="D235" s="51"/>
      <c r="E235" s="51"/>
      <c r="F235" s="51"/>
      <c r="G235" s="51"/>
      <c r="H235" s="48"/>
      <c r="I235" s="48"/>
      <c r="J235" s="52"/>
      <c r="K235" s="48"/>
      <c r="L235" s="48"/>
      <c r="N235" s="48"/>
      <c r="O235" s="48"/>
      <c r="P235" s="48"/>
      <c r="Q235" s="48"/>
      <c r="R235" s="48"/>
      <c r="S235" s="48"/>
      <c r="T235" s="48"/>
      <c r="U235" s="48"/>
    </row>
    <row r="236" spans="1:21" ht="12.75" hidden="1">
      <c r="A236" s="47" t="s">
        <v>93</v>
      </c>
      <c r="B236" s="49"/>
      <c r="C236" s="50"/>
      <c r="D236" s="51"/>
      <c r="E236" s="51"/>
      <c r="F236" s="51"/>
      <c r="G236" s="51"/>
      <c r="H236" s="48"/>
      <c r="I236" s="48"/>
      <c r="J236" s="52"/>
      <c r="K236" s="48"/>
      <c r="L236" s="48"/>
      <c r="N236" s="48"/>
      <c r="O236" s="48"/>
      <c r="P236" s="48"/>
      <c r="Q236" s="48"/>
      <c r="R236" s="48"/>
      <c r="S236" s="48"/>
      <c r="T236" s="48"/>
      <c r="U236" s="48"/>
    </row>
    <row r="237" spans="1:21" ht="12.75" hidden="1">
      <c r="A237" s="47" t="s">
        <v>121</v>
      </c>
      <c r="B237" s="49"/>
      <c r="C237" s="50"/>
      <c r="D237" s="51"/>
      <c r="E237" s="51"/>
      <c r="F237" s="51"/>
      <c r="G237" s="51"/>
      <c r="H237" s="48"/>
      <c r="I237" s="48"/>
      <c r="J237" s="52"/>
      <c r="K237" s="48"/>
      <c r="L237" s="48"/>
      <c r="N237" s="48"/>
      <c r="O237" s="48"/>
      <c r="P237" s="48"/>
      <c r="Q237" s="48"/>
      <c r="R237" s="48"/>
      <c r="S237" s="48"/>
      <c r="T237" s="48"/>
      <c r="U237" s="48"/>
    </row>
    <row r="238" spans="1:21" ht="12.75" hidden="1">
      <c r="A238" t="s">
        <v>145</v>
      </c>
      <c r="B238" s="47"/>
      <c r="C238" s="47"/>
      <c r="D238" s="48"/>
      <c r="F238" s="48"/>
      <c r="G238" s="48"/>
      <c r="H238" s="48"/>
      <c r="I238" s="48"/>
      <c r="J238" s="48"/>
      <c r="K238" s="48"/>
      <c r="L238" s="48"/>
      <c r="N238" s="48"/>
      <c r="O238" s="48"/>
      <c r="P238" s="48"/>
      <c r="Q238" s="48"/>
      <c r="R238" s="48"/>
      <c r="S238" s="48"/>
      <c r="T238" s="48"/>
      <c r="U238" s="48"/>
    </row>
    <row r="239" spans="1:21" ht="12.75" hidden="1">
      <c r="A239" s="47" t="s">
        <v>91</v>
      </c>
      <c r="B239" s="47"/>
      <c r="C239" s="47"/>
      <c r="D239" s="48"/>
      <c r="F239" s="48"/>
      <c r="G239" s="48"/>
      <c r="H239" s="48"/>
      <c r="I239" s="48"/>
      <c r="J239" s="48"/>
      <c r="K239" s="48"/>
      <c r="L239" s="48"/>
      <c r="N239" s="48"/>
      <c r="O239" s="48"/>
      <c r="P239" s="48"/>
      <c r="Q239" s="48"/>
      <c r="R239" s="48"/>
      <c r="S239" s="48"/>
      <c r="T239" s="48"/>
      <c r="U239" s="48"/>
    </row>
    <row r="240" spans="1:21" ht="12.75" hidden="1">
      <c r="A240" t="s">
        <v>135</v>
      </c>
      <c r="B240" s="47"/>
      <c r="C240" s="47"/>
      <c r="D240" s="48"/>
      <c r="F240" s="48"/>
      <c r="G240" s="48"/>
      <c r="H240" s="48"/>
      <c r="I240" s="48"/>
      <c r="J240" s="48"/>
      <c r="K240" s="48"/>
      <c r="L240" s="48"/>
      <c r="N240" s="48"/>
      <c r="O240" s="48"/>
      <c r="P240" s="48"/>
      <c r="Q240" s="48"/>
      <c r="R240" s="48"/>
      <c r="S240" s="48"/>
      <c r="T240" s="48"/>
      <c r="U240" s="48"/>
    </row>
    <row r="241" spans="1:21" ht="12.75" hidden="1">
      <c r="A241" s="47" t="s">
        <v>29</v>
      </c>
      <c r="B241" s="47"/>
      <c r="C241" s="47"/>
      <c r="D241" s="48"/>
      <c r="F241" s="48"/>
      <c r="G241" s="48"/>
      <c r="H241" s="48"/>
      <c r="I241" s="48"/>
      <c r="J241" s="48"/>
      <c r="K241" s="48"/>
      <c r="L241" s="48"/>
      <c r="N241" s="48"/>
      <c r="O241" s="48"/>
      <c r="P241" s="48"/>
      <c r="Q241" s="48"/>
      <c r="R241" s="48"/>
      <c r="S241" s="48"/>
      <c r="T241" s="48"/>
      <c r="U241" s="48"/>
    </row>
    <row r="242" spans="1:26" ht="12.75" hidden="1">
      <c r="A242" s="47" t="s">
        <v>35</v>
      </c>
      <c r="C242" s="47"/>
      <c r="D242" s="53" t="s">
        <v>36</v>
      </c>
      <c r="E242" s="55"/>
      <c r="F242" s="53" t="s">
        <v>36</v>
      </c>
      <c r="G242" s="48"/>
      <c r="H242" s="54" t="s">
        <v>36</v>
      </c>
      <c r="I242" s="55" t="s">
        <v>37</v>
      </c>
      <c r="J242" s="56"/>
      <c r="K242" s="48"/>
      <c r="L242" s="54" t="s">
        <v>36</v>
      </c>
      <c r="M242" s="125" t="s">
        <v>37</v>
      </c>
      <c r="N242" s="54"/>
      <c r="O242" s="55"/>
      <c r="P242" s="56"/>
      <c r="Q242" s="48"/>
      <c r="R242" s="48"/>
      <c r="S242" s="53"/>
      <c r="T242" s="55"/>
      <c r="U242" s="53"/>
      <c r="W242" s="116" t="s">
        <v>71</v>
      </c>
      <c r="X242" s="30"/>
      <c r="Z242" s="30"/>
    </row>
    <row r="243" spans="1:26" ht="12.75" hidden="1">
      <c r="A243" s="47" t="s">
        <v>38</v>
      </c>
      <c r="B243" s="47"/>
      <c r="C243" s="47"/>
      <c r="D243" s="53" t="s">
        <v>39</v>
      </c>
      <c r="E243" s="55"/>
      <c r="F243" s="53" t="s">
        <v>39</v>
      </c>
      <c r="G243" s="48"/>
      <c r="H243" s="54" t="s">
        <v>40</v>
      </c>
      <c r="I243" s="55" t="s">
        <v>40</v>
      </c>
      <c r="J243" s="56"/>
      <c r="K243" s="48"/>
      <c r="L243" s="54" t="s">
        <v>40</v>
      </c>
      <c r="M243" s="125" t="s">
        <v>40</v>
      </c>
      <c r="N243" s="54"/>
      <c r="O243" s="55"/>
      <c r="P243" s="56"/>
      <c r="Q243" s="48"/>
      <c r="R243" s="48"/>
      <c r="S243" s="53"/>
      <c r="T243" s="55"/>
      <c r="U243" s="53"/>
      <c r="W243" s="117" t="s">
        <v>39</v>
      </c>
      <c r="X243" s="30"/>
      <c r="Z243" s="30"/>
    </row>
    <row r="244" spans="1:26" ht="12.75" hidden="1">
      <c r="A244" s="47" t="s">
        <v>79</v>
      </c>
      <c r="B244" s="47"/>
      <c r="C244" s="47"/>
      <c r="D244" s="53"/>
      <c r="E244" s="55"/>
      <c r="F244" s="53"/>
      <c r="G244" s="48"/>
      <c r="H244" s="54" t="s">
        <v>77</v>
      </c>
      <c r="I244" s="55" t="s">
        <v>77</v>
      </c>
      <c r="J244" s="56"/>
      <c r="K244" s="48"/>
      <c r="L244" s="54" t="s">
        <v>78</v>
      </c>
      <c r="M244" s="125" t="s">
        <v>78</v>
      </c>
      <c r="N244" s="54"/>
      <c r="O244" s="55"/>
      <c r="P244" s="56"/>
      <c r="Q244" s="48"/>
      <c r="R244" s="48"/>
      <c r="S244" s="53"/>
      <c r="T244" s="55"/>
      <c r="U244" s="53"/>
      <c r="X244" s="30"/>
      <c r="Z244" s="30"/>
    </row>
    <row r="245" spans="1:26" s="72" customFormat="1" ht="12.75">
      <c r="A245" s="57" t="s">
        <v>136</v>
      </c>
      <c r="B245" s="484"/>
      <c r="C245" s="48" t="s">
        <v>123</v>
      </c>
      <c r="D245" s="58">
        <v>-1684.6170000000004</v>
      </c>
      <c r="E245" s="61"/>
      <c r="F245" s="58">
        <v>-1684.6170000000004</v>
      </c>
      <c r="G245" s="59"/>
      <c r="H245" s="60">
        <v>0</v>
      </c>
      <c r="I245" s="61">
        <v>0</v>
      </c>
      <c r="J245" s="37">
        <f>I245-H245</f>
        <v>0</v>
      </c>
      <c r="K245" s="59"/>
      <c r="L245" s="60">
        <v>-421.15424900000005</v>
      </c>
      <c r="M245" s="126">
        <v>-467.506</v>
      </c>
      <c r="N245" s="60">
        <f>-L245</f>
        <v>421.15424900000005</v>
      </c>
      <c r="O245" s="61">
        <f>-M245</f>
        <v>467.506</v>
      </c>
      <c r="P245" s="62">
        <f>N245-O245</f>
        <v>-46.35175099999992</v>
      </c>
      <c r="Q245" s="59"/>
      <c r="R245" s="59"/>
      <c r="S245" s="58">
        <f>J245+P245</f>
        <v>-46.35175099999992</v>
      </c>
      <c r="T245" s="61"/>
      <c r="U245" s="58">
        <f>L245+R245</f>
        <v>-421.15424900000005</v>
      </c>
      <c r="V245" s="39"/>
      <c r="W245" s="118">
        <v>0</v>
      </c>
      <c r="X245" s="31">
        <f>D245+W245</f>
        <v>-1684.6170000000004</v>
      </c>
      <c r="Y245" s="25"/>
      <c r="Z245" s="31">
        <f>X245-D245</f>
        <v>0</v>
      </c>
    </row>
    <row r="246" spans="1:26" ht="12.75">
      <c r="A246" s="70"/>
      <c r="C246" s="73" t="s">
        <v>149</v>
      </c>
      <c r="D246" s="143">
        <f>SUM(D80:D245)</f>
        <v>1579.845999999998</v>
      </c>
      <c r="E246" s="96"/>
      <c r="F246" s="143">
        <f>SUM(F80:F245)</f>
        <v>1579.845999999998</v>
      </c>
      <c r="G246" s="23" t="s">
        <v>30</v>
      </c>
      <c r="H246" s="82">
        <f>SUM(H80:H245)</f>
        <v>15364.167996</v>
      </c>
      <c r="I246" s="83">
        <f>SUM(I80:I245)</f>
        <v>16717.741660000003</v>
      </c>
      <c r="J246" s="84">
        <f>SUM(J80:J245)</f>
        <v>1353.5736640000016</v>
      </c>
      <c r="K246" s="23" t="s">
        <v>30</v>
      </c>
      <c r="L246" s="83">
        <f>SUM(L80:L245)</f>
        <v>-15012.017748999999</v>
      </c>
      <c r="M246" s="129">
        <f>SUM(M80:M245)</f>
        <v>-17568.579559999995</v>
      </c>
      <c r="N246" s="82">
        <f>SUM(N80:N245)</f>
        <v>15012.017748999999</v>
      </c>
      <c r="O246" s="83">
        <f>SUM(O80:O245)</f>
        <v>17568.579559999995</v>
      </c>
      <c r="P246" s="84">
        <f>SUM(P80:P245)</f>
        <v>-2556.561810999994</v>
      </c>
      <c r="Q246" s="21" t="s">
        <v>30</v>
      </c>
      <c r="R246" s="21"/>
      <c r="S246" s="143">
        <f>SUM(S80:S245)</f>
        <v>-1202.9881469999923</v>
      </c>
      <c r="T246" s="493"/>
      <c r="U246" s="143">
        <f>SUM(U80:U245)</f>
        <v>-15012.017748999999</v>
      </c>
      <c r="V246" s="111"/>
      <c r="W246" s="117">
        <f>SUM(W80:W245)</f>
        <v>0</v>
      </c>
      <c r="X246" s="143">
        <f>SUM(X80:X245)</f>
        <v>1579.845999999998</v>
      </c>
      <c r="Y246" s="70" t="s">
        <v>30</v>
      </c>
      <c r="Z246" s="143">
        <f>SUM(Z80:Z245)</f>
        <v>0</v>
      </c>
    </row>
    <row r="247" spans="1:26" s="72" customFormat="1" ht="12.75">
      <c r="A247" s="148"/>
      <c r="B247" s="25"/>
      <c r="C247" s="148"/>
      <c r="D247" s="149"/>
      <c r="E247" s="489"/>
      <c r="F247" s="149"/>
      <c r="G247" s="150"/>
      <c r="H247" s="151"/>
      <c r="I247" s="145"/>
      <c r="J247" s="152"/>
      <c r="K247" s="153"/>
      <c r="L247" s="151"/>
      <c r="M247" s="147"/>
      <c r="N247" s="151"/>
      <c r="O247" s="145"/>
      <c r="P247" s="152"/>
      <c r="Q247" s="26"/>
      <c r="R247" s="26"/>
      <c r="S247" s="149"/>
      <c r="T247" s="145"/>
      <c r="U247" s="149"/>
      <c r="V247" s="39"/>
      <c r="W247" s="118"/>
      <c r="X247" s="149"/>
      <c r="Y247" s="25"/>
      <c r="Z247" s="149"/>
    </row>
    <row r="248" ht="12.75" hidden="1">
      <c r="A248" t="s">
        <v>162</v>
      </c>
    </row>
    <row r="249" ht="12.75" hidden="1">
      <c r="A249" t="s">
        <v>131</v>
      </c>
    </row>
    <row r="250" ht="12.75" hidden="1">
      <c r="A250" t="s">
        <v>88</v>
      </c>
    </row>
    <row r="251" spans="1:8" ht="12.75" hidden="1">
      <c r="A251" t="s">
        <v>102</v>
      </c>
      <c r="G251" s="482"/>
      <c r="H251" s="482"/>
    </row>
    <row r="252" spans="1:8" ht="12.75" hidden="1">
      <c r="A252" t="s">
        <v>103</v>
      </c>
      <c r="G252" s="482"/>
      <c r="H252" s="482"/>
    </row>
    <row r="253" spans="1:8" ht="12.75" hidden="1">
      <c r="A253" t="s">
        <v>144</v>
      </c>
      <c r="G253" s="482"/>
      <c r="H253" s="482"/>
    </row>
    <row r="254" spans="1:8" ht="12.75" hidden="1">
      <c r="A254" t="s">
        <v>100</v>
      </c>
      <c r="G254" s="483"/>
      <c r="H254" s="483"/>
    </row>
    <row r="255" spans="1:8" ht="12.75" hidden="1">
      <c r="A255" t="s">
        <v>89</v>
      </c>
      <c r="G255" s="483"/>
      <c r="H255" s="483"/>
    </row>
    <row r="256" ht="12.75" hidden="1">
      <c r="A256" t="s">
        <v>143</v>
      </c>
    </row>
    <row r="257" ht="12.75" hidden="1">
      <c r="A257" t="s">
        <v>140</v>
      </c>
    </row>
    <row r="258" spans="1:8" ht="12.75" hidden="1">
      <c r="A258" t="s">
        <v>96</v>
      </c>
      <c r="H258" s="79" t="s">
        <v>152</v>
      </c>
    </row>
    <row r="259" ht="12.75" hidden="1">
      <c r="A259" t="s">
        <v>97</v>
      </c>
    </row>
    <row r="260" spans="1:10" ht="12.75" hidden="1">
      <c r="A260" t="s">
        <v>92</v>
      </c>
      <c r="D260" s="14"/>
      <c r="E260" s="51"/>
      <c r="F260" s="14"/>
      <c r="G260" s="14"/>
      <c r="J260" s="15"/>
    </row>
    <row r="261" spans="1:10" ht="12.75" hidden="1">
      <c r="A261" t="s">
        <v>151</v>
      </c>
      <c r="D261" s="14"/>
      <c r="E261" s="51"/>
      <c r="F261" s="14"/>
      <c r="G261" s="14"/>
      <c r="J261" s="15"/>
    </row>
    <row r="262" spans="1:10" ht="12.75" hidden="1">
      <c r="A262" t="s">
        <v>72</v>
      </c>
      <c r="B262" s="49"/>
      <c r="C262" s="50"/>
      <c r="D262" s="14"/>
      <c r="E262" s="51"/>
      <c r="F262" s="14"/>
      <c r="G262" s="14"/>
      <c r="J262" s="15"/>
    </row>
    <row r="263" spans="1:10" ht="12.75" hidden="1">
      <c r="A263" t="s">
        <v>93</v>
      </c>
      <c r="J263" s="15"/>
    </row>
    <row r="264" ht="12.75" hidden="1">
      <c r="A264" t="s">
        <v>94</v>
      </c>
    </row>
    <row r="265" ht="12.75" hidden="1">
      <c r="A265" t="s">
        <v>145</v>
      </c>
    </row>
    <row r="266" ht="12.75" hidden="1">
      <c r="A266" t="s">
        <v>91</v>
      </c>
    </row>
    <row r="267" ht="12.75" hidden="1">
      <c r="A267" t="s">
        <v>135</v>
      </c>
    </row>
    <row r="268" ht="12.75" hidden="1">
      <c r="A268" t="s">
        <v>29</v>
      </c>
    </row>
    <row r="269" spans="1:26" ht="12.75" hidden="1">
      <c r="A269" t="s">
        <v>35</v>
      </c>
      <c r="B269" t="s">
        <v>146</v>
      </c>
      <c r="C269" t="s">
        <v>133</v>
      </c>
      <c r="D269" s="30" t="s">
        <v>36</v>
      </c>
      <c r="E269" s="55"/>
      <c r="F269" s="30" t="s">
        <v>36</v>
      </c>
      <c r="H269" s="34" t="s">
        <v>36</v>
      </c>
      <c r="I269" s="21" t="s">
        <v>37</v>
      </c>
      <c r="J269" s="35"/>
      <c r="L269" s="34" t="s">
        <v>36</v>
      </c>
      <c r="M269" s="125" t="s">
        <v>37</v>
      </c>
      <c r="N269" s="34"/>
      <c r="O269" s="21"/>
      <c r="P269" s="35"/>
      <c r="S269" s="30"/>
      <c r="T269" s="21"/>
      <c r="U269" s="30"/>
      <c r="W269" s="116" t="s">
        <v>71</v>
      </c>
      <c r="X269" s="30"/>
      <c r="Z269" s="30"/>
    </row>
    <row r="270" spans="1:26" ht="12.75" hidden="1">
      <c r="A270" t="s">
        <v>38</v>
      </c>
      <c r="D270" s="30" t="s">
        <v>39</v>
      </c>
      <c r="E270" s="55"/>
      <c r="F270" s="30" t="s">
        <v>39</v>
      </c>
      <c r="H270" s="34" t="s">
        <v>40</v>
      </c>
      <c r="I270" s="21" t="s">
        <v>40</v>
      </c>
      <c r="J270" s="35"/>
      <c r="L270" s="34" t="s">
        <v>40</v>
      </c>
      <c r="M270" s="125" t="s">
        <v>40</v>
      </c>
      <c r="N270" s="34"/>
      <c r="O270" s="21"/>
      <c r="P270" s="35"/>
      <c r="S270" s="30"/>
      <c r="T270" s="21"/>
      <c r="U270" s="30"/>
      <c r="W270" s="117" t="s">
        <v>39</v>
      </c>
      <c r="X270" s="30"/>
      <c r="Z270" s="30"/>
    </row>
    <row r="271" spans="1:26" ht="12.75" hidden="1">
      <c r="A271" t="s">
        <v>79</v>
      </c>
      <c r="D271" s="30"/>
      <c r="E271" s="55"/>
      <c r="F271" s="30"/>
      <c r="H271" s="34" t="s">
        <v>77</v>
      </c>
      <c r="I271" s="21" t="s">
        <v>77</v>
      </c>
      <c r="J271" s="35"/>
      <c r="L271" s="34" t="s">
        <v>78</v>
      </c>
      <c r="M271" s="125" t="s">
        <v>78</v>
      </c>
      <c r="N271" s="34"/>
      <c r="O271" s="21"/>
      <c r="P271" s="35"/>
      <c r="S271" s="30"/>
      <c r="T271" s="21"/>
      <c r="U271" s="30"/>
      <c r="X271" s="30"/>
      <c r="Z271" s="30"/>
    </row>
    <row r="272" spans="1:26" s="102" customFormat="1" ht="12.75">
      <c r="A272" s="92" t="s">
        <v>136</v>
      </c>
      <c r="B272" s="92"/>
      <c r="C272" s="92" t="s">
        <v>208</v>
      </c>
      <c r="D272" s="139">
        <f>3584.776+-45.9220001</f>
        <v>3538.8539999</v>
      </c>
      <c r="E272" s="96"/>
      <c r="F272" s="139">
        <v>3584.776</v>
      </c>
      <c r="G272" s="94"/>
      <c r="H272" s="140">
        <v>803.9867509999999</v>
      </c>
      <c r="I272" s="141">
        <v>0</v>
      </c>
      <c r="J272" s="142">
        <f>I272-H272</f>
        <v>-803.9867509999999</v>
      </c>
      <c r="K272" s="94"/>
      <c r="L272" s="95">
        <v>0</v>
      </c>
      <c r="M272" s="120">
        <v>0</v>
      </c>
      <c r="N272" s="140">
        <f>-L272</f>
        <v>0</v>
      </c>
      <c r="O272" s="141">
        <f>-M272</f>
        <v>0</v>
      </c>
      <c r="P272" s="142">
        <f>N272-O272</f>
        <v>0</v>
      </c>
      <c r="Q272" s="94"/>
      <c r="R272" s="94"/>
      <c r="S272" s="139">
        <f>J272+P272</f>
        <v>-803.9867509999999</v>
      </c>
      <c r="T272" s="96"/>
      <c r="U272" s="139">
        <f>L272+R272</f>
        <v>0</v>
      </c>
      <c r="V272" s="64"/>
      <c r="W272" s="121">
        <v>0</v>
      </c>
      <c r="X272" s="139">
        <f>D272+W272</f>
        <v>3538.8539999</v>
      </c>
      <c r="Y272" s="92"/>
      <c r="Z272" s="139">
        <f>X272-D272</f>
        <v>0</v>
      </c>
    </row>
    <row r="273" spans="1:26" s="72" customFormat="1" ht="12.75">
      <c r="A273" s="148"/>
      <c r="B273" s="25"/>
      <c r="C273" s="148"/>
      <c r="D273" s="149"/>
      <c r="E273" s="489"/>
      <c r="F273" s="149"/>
      <c r="G273" s="150"/>
      <c r="H273" s="151"/>
      <c r="I273" s="145"/>
      <c r="J273" s="152"/>
      <c r="K273" s="153"/>
      <c r="L273" s="151"/>
      <c r="M273" s="147"/>
      <c r="N273" s="151"/>
      <c r="O273" s="145"/>
      <c r="P273" s="152"/>
      <c r="Q273" s="26"/>
      <c r="R273" s="26"/>
      <c r="S273" s="149"/>
      <c r="T273" s="145"/>
      <c r="U273" s="149"/>
      <c r="V273" s="39"/>
      <c r="W273" s="118"/>
      <c r="X273" s="149"/>
      <c r="Y273" s="25"/>
      <c r="Z273" s="149"/>
    </row>
    <row r="274" spans="1:26" ht="12.75">
      <c r="A274" s="70"/>
      <c r="C274" s="73" t="s">
        <v>155</v>
      </c>
      <c r="D274" s="132">
        <f>SUM(D55,D77,D246,D272)</f>
        <v>26254.271999912085</v>
      </c>
      <c r="E274" s="96"/>
      <c r="F274" s="132">
        <f>SUM(F55,F77,F246,F272)</f>
        <v>19632.297357000076</v>
      </c>
      <c r="G274" s="23"/>
      <c r="H274" s="133">
        <f>SUM(H55,H77,H246,H272)</f>
        <v>40986.05342500001</v>
      </c>
      <c r="I274" s="110">
        <f>SUM(I55,I77,I246,I272)</f>
        <v>38254.04696000001</v>
      </c>
      <c r="J274" s="134">
        <f>SUM(J55,J77,J246,J272)</f>
        <v>-2732.006465000005</v>
      </c>
      <c r="K274" s="23"/>
      <c r="L274" s="110">
        <f>SUM(L55,L77,L246,L272)</f>
        <v>-35049.21763099999</v>
      </c>
      <c r="M274" s="128">
        <f>SUM(M55,M77,M246,M272)</f>
        <v>-33725.49772999999</v>
      </c>
      <c r="N274" s="133">
        <f>SUM(N55,N77,N246,N272)</f>
        <v>35049.21763099999</v>
      </c>
      <c r="O274" s="110">
        <f>SUM(O55,O77,O246,O272)</f>
        <v>33725.49772999999</v>
      </c>
      <c r="P274" s="134">
        <f>SUM(P55,P77,P246,P272)</f>
        <v>1323.7199010000058</v>
      </c>
      <c r="Q274" s="21"/>
      <c r="R274" s="21"/>
      <c r="S274" s="132">
        <f>SUM(S55,S77,S246,S272)</f>
        <v>-1408.2865639999986</v>
      </c>
      <c r="T274" s="419"/>
      <c r="U274" s="132">
        <f>SUM(U55,U77,U246,U272)</f>
        <v>-35049.21763099999</v>
      </c>
      <c r="V274" s="40"/>
      <c r="W274" s="120">
        <f>SUM(W55,W77,W246,W272)</f>
        <v>599</v>
      </c>
      <c r="X274" s="132">
        <f>SUM(X55,X77,X246,X272)</f>
        <v>26853.271999912085</v>
      </c>
      <c r="Y274" s="70"/>
      <c r="Z274" s="132">
        <f>SUM(Z55,Z77,Z246,Z272)</f>
        <v>599</v>
      </c>
    </row>
    <row r="275" spans="1:26" s="72" customFormat="1" ht="12.75">
      <c r="A275" s="148"/>
      <c r="B275" s="25"/>
      <c r="C275" s="148"/>
      <c r="D275" s="149"/>
      <c r="E275" s="489"/>
      <c r="F275" s="149"/>
      <c r="G275" s="150"/>
      <c r="H275" s="151"/>
      <c r="I275" s="145"/>
      <c r="J275" s="152"/>
      <c r="K275" s="153"/>
      <c r="L275" s="151"/>
      <c r="M275" s="147"/>
      <c r="N275" s="151"/>
      <c r="O275" s="145"/>
      <c r="P275" s="152"/>
      <c r="Q275" s="26"/>
      <c r="R275" s="26"/>
      <c r="S275" s="149"/>
      <c r="T275" s="145"/>
      <c r="U275" s="149"/>
      <c r="V275" s="39"/>
      <c r="W275" s="118"/>
      <c r="X275" s="149"/>
      <c r="Y275" s="25"/>
      <c r="Z275" s="149"/>
    </row>
    <row r="276" ht="12.75" hidden="1">
      <c r="A276" t="s">
        <v>162</v>
      </c>
    </row>
    <row r="277" ht="12.75" hidden="1">
      <c r="A277" t="s">
        <v>131</v>
      </c>
    </row>
    <row r="278" ht="12.75" hidden="1">
      <c r="A278" t="s">
        <v>88</v>
      </c>
    </row>
    <row r="279" spans="1:8" ht="12.75" hidden="1">
      <c r="A279" t="s">
        <v>102</v>
      </c>
      <c r="G279" s="482"/>
      <c r="H279" s="482"/>
    </row>
    <row r="280" spans="1:8" ht="12.75" hidden="1">
      <c r="A280" t="s">
        <v>103</v>
      </c>
      <c r="G280" s="482"/>
      <c r="H280" s="482"/>
    </row>
    <row r="281" spans="1:8" ht="12.75" hidden="1">
      <c r="A281" t="s">
        <v>144</v>
      </c>
      <c r="G281" s="482"/>
      <c r="H281" s="482"/>
    </row>
    <row r="282" spans="1:8" ht="12.75" hidden="1">
      <c r="A282" t="s">
        <v>100</v>
      </c>
      <c r="G282" s="483"/>
      <c r="H282" s="483"/>
    </row>
    <row r="283" spans="1:8" ht="12.75" hidden="1">
      <c r="A283" t="s">
        <v>89</v>
      </c>
      <c r="G283" s="483"/>
      <c r="H283" s="483"/>
    </row>
    <row r="284" ht="12.75" hidden="1">
      <c r="A284" t="s">
        <v>143</v>
      </c>
    </row>
    <row r="285" ht="12.75" hidden="1">
      <c r="A285" t="s">
        <v>140</v>
      </c>
    </row>
    <row r="286" spans="1:8" ht="12.75" hidden="1">
      <c r="A286" t="s">
        <v>96</v>
      </c>
      <c r="H286" s="79" t="s">
        <v>164</v>
      </c>
    </row>
    <row r="287" ht="12.75" hidden="1">
      <c r="A287" t="s">
        <v>97</v>
      </c>
    </row>
    <row r="288" spans="1:10" ht="12.75" hidden="1">
      <c r="A288" t="s">
        <v>92</v>
      </c>
      <c r="D288" s="14"/>
      <c r="E288" s="51"/>
      <c r="F288" s="14"/>
      <c r="G288" s="14"/>
      <c r="J288" s="15"/>
    </row>
    <row r="289" spans="1:10" ht="12.75" hidden="1">
      <c r="A289" t="s">
        <v>153</v>
      </c>
      <c r="D289" s="14"/>
      <c r="E289" s="51"/>
      <c r="F289" s="14"/>
      <c r="G289" s="14"/>
      <c r="J289" s="15"/>
    </row>
    <row r="290" spans="1:10" ht="12.75" hidden="1">
      <c r="A290" t="s">
        <v>72</v>
      </c>
      <c r="B290" s="49"/>
      <c r="C290" s="50"/>
      <c r="D290" s="14"/>
      <c r="E290" s="51"/>
      <c r="F290" s="14"/>
      <c r="G290" s="14"/>
      <c r="J290" s="15"/>
    </row>
    <row r="291" spans="1:10" ht="12.75" hidden="1">
      <c r="A291" t="s">
        <v>93</v>
      </c>
      <c r="J291" s="15"/>
    </row>
    <row r="292" ht="12.75" hidden="1">
      <c r="A292" t="s">
        <v>94</v>
      </c>
    </row>
    <row r="293" ht="12.75" hidden="1">
      <c r="A293" t="s">
        <v>145</v>
      </c>
    </row>
    <row r="294" ht="12.75" hidden="1">
      <c r="A294" t="s">
        <v>91</v>
      </c>
    </row>
    <row r="295" ht="12.75" hidden="1">
      <c r="A295" t="s">
        <v>135</v>
      </c>
    </row>
    <row r="296" ht="12.75" hidden="1">
      <c r="A296" t="s">
        <v>29</v>
      </c>
    </row>
    <row r="297" spans="1:26" ht="12.75" hidden="1">
      <c r="A297" t="s">
        <v>35</v>
      </c>
      <c r="B297" t="s">
        <v>146</v>
      </c>
      <c r="C297" t="s">
        <v>133</v>
      </c>
      <c r="D297" s="30" t="s">
        <v>36</v>
      </c>
      <c r="E297" s="55"/>
      <c r="F297" s="30" t="s">
        <v>36</v>
      </c>
      <c r="H297" s="34" t="s">
        <v>36</v>
      </c>
      <c r="I297" s="21" t="s">
        <v>37</v>
      </c>
      <c r="J297" s="35"/>
      <c r="L297" s="34" t="s">
        <v>36</v>
      </c>
      <c r="M297" s="125" t="s">
        <v>37</v>
      </c>
      <c r="N297" s="34"/>
      <c r="O297" s="21"/>
      <c r="P297" s="35"/>
      <c r="S297" s="30"/>
      <c r="T297" s="21"/>
      <c r="U297" s="30"/>
      <c r="W297" s="116" t="s">
        <v>71</v>
      </c>
      <c r="X297" s="30"/>
      <c r="Z297" s="30"/>
    </row>
    <row r="298" spans="1:26" ht="12.75" hidden="1">
      <c r="A298" t="s">
        <v>38</v>
      </c>
      <c r="D298" s="30" t="s">
        <v>39</v>
      </c>
      <c r="E298" s="55"/>
      <c r="F298" s="30" t="s">
        <v>39</v>
      </c>
      <c r="H298" s="34" t="s">
        <v>40</v>
      </c>
      <c r="I298" s="21" t="s">
        <v>40</v>
      </c>
      <c r="J298" s="35"/>
      <c r="L298" s="34" t="s">
        <v>40</v>
      </c>
      <c r="M298" s="125" t="s">
        <v>40</v>
      </c>
      <c r="N298" s="34"/>
      <c r="O298" s="21"/>
      <c r="P298" s="35"/>
      <c r="S298" s="30"/>
      <c r="T298" s="21"/>
      <c r="U298" s="30"/>
      <c r="W298" s="117" t="s">
        <v>39</v>
      </c>
      <c r="X298" s="30"/>
      <c r="Z298" s="30"/>
    </row>
    <row r="299" spans="1:26" ht="12.75" hidden="1">
      <c r="A299" t="s">
        <v>79</v>
      </c>
      <c r="D299" s="30"/>
      <c r="E299" s="55"/>
      <c r="F299" s="30"/>
      <c r="H299" s="34" t="s">
        <v>77</v>
      </c>
      <c r="I299" s="21" t="s">
        <v>77</v>
      </c>
      <c r="J299" s="35"/>
      <c r="L299" s="34" t="s">
        <v>78</v>
      </c>
      <c r="M299" s="125" t="s">
        <v>78</v>
      </c>
      <c r="N299" s="34"/>
      <c r="O299" s="21"/>
      <c r="P299" s="35"/>
      <c r="S299" s="30"/>
      <c r="T299" s="21"/>
      <c r="U299" s="30"/>
      <c r="X299" s="30"/>
      <c r="Z299" s="30"/>
    </row>
    <row r="300" spans="1:26" s="75" customFormat="1" ht="12.75" hidden="1">
      <c r="A300" s="57" t="s">
        <v>136</v>
      </c>
      <c r="B300" s="57"/>
      <c r="C300" s="57"/>
      <c r="D300" s="135">
        <v>0</v>
      </c>
      <c r="E300" s="61"/>
      <c r="F300" s="135">
        <v>0</v>
      </c>
      <c r="G300" s="59"/>
      <c r="H300" s="136">
        <v>0</v>
      </c>
      <c r="I300" s="137">
        <v>0</v>
      </c>
      <c r="J300" s="138">
        <f>I300-H300</f>
        <v>0</v>
      </c>
      <c r="K300" s="59"/>
      <c r="L300" s="60">
        <v>0</v>
      </c>
      <c r="M300" s="126">
        <v>0</v>
      </c>
      <c r="N300" s="136">
        <f>-L300</f>
        <v>0</v>
      </c>
      <c r="O300" s="137">
        <f>-M300</f>
        <v>0</v>
      </c>
      <c r="P300" s="138">
        <f>N300-O300</f>
        <v>0</v>
      </c>
      <c r="Q300" s="59"/>
      <c r="R300" s="59"/>
      <c r="S300" s="135">
        <f>J300+P300</f>
        <v>0</v>
      </c>
      <c r="T300" s="61"/>
      <c r="U300" s="135">
        <f>L300+R300</f>
        <v>0</v>
      </c>
      <c r="V300" s="64"/>
      <c r="W300" s="118">
        <v>0</v>
      </c>
      <c r="X300" s="135">
        <f>D300+W300</f>
        <v>0</v>
      </c>
      <c r="Y300" s="57"/>
      <c r="Z300" s="135">
        <f>X300-D300</f>
        <v>0</v>
      </c>
    </row>
    <row r="301" spans="1:26" s="72" customFormat="1" ht="12.75">
      <c r="A301" s="57" t="s">
        <v>136</v>
      </c>
      <c r="B301" s="484"/>
      <c r="C301" s="57" t="s">
        <v>291</v>
      </c>
      <c r="D301" s="58">
        <v>-1227.44</v>
      </c>
      <c r="E301" s="61"/>
      <c r="F301" s="58">
        <v>-1227.44</v>
      </c>
      <c r="G301" s="59"/>
      <c r="H301" s="60">
        <v>-1227.44</v>
      </c>
      <c r="I301" s="61">
        <v>-1227.44</v>
      </c>
      <c r="J301" s="37">
        <f>I301-H301</f>
        <v>0</v>
      </c>
      <c r="K301" s="59"/>
      <c r="L301" s="60">
        <v>0</v>
      </c>
      <c r="M301" s="126">
        <v>0</v>
      </c>
      <c r="N301" s="60">
        <f>-L301</f>
        <v>0</v>
      </c>
      <c r="O301" s="61">
        <f>-M301</f>
        <v>0</v>
      </c>
      <c r="P301" s="62">
        <f>N301-O301</f>
        <v>0</v>
      </c>
      <c r="Q301" s="59"/>
      <c r="R301" s="59"/>
      <c r="S301" s="58">
        <f>J301+P301</f>
        <v>0</v>
      </c>
      <c r="T301" s="61"/>
      <c r="U301" s="58">
        <f>L301+R301</f>
        <v>0</v>
      </c>
      <c r="V301" s="39"/>
      <c r="W301" s="118">
        <v>0</v>
      </c>
      <c r="X301" s="31">
        <f>D301+W301</f>
        <v>-1227.44</v>
      </c>
      <c r="Y301" s="25"/>
      <c r="Z301" s="31">
        <f>X301-D301</f>
        <v>0</v>
      </c>
    </row>
    <row r="302" spans="1:26" s="72" customFormat="1" ht="12.75">
      <c r="A302" s="148"/>
      <c r="B302" s="25"/>
      <c r="C302" s="148"/>
      <c r="D302" s="149"/>
      <c r="E302" s="489"/>
      <c r="F302" s="149"/>
      <c r="G302" s="150"/>
      <c r="H302" s="151"/>
      <c r="I302" s="145"/>
      <c r="J302" s="152"/>
      <c r="K302" s="153"/>
      <c r="L302" s="151"/>
      <c r="M302" s="147"/>
      <c r="N302" s="151"/>
      <c r="O302" s="145"/>
      <c r="P302" s="152"/>
      <c r="Q302" s="26"/>
      <c r="R302" s="26"/>
      <c r="S302" s="149"/>
      <c r="T302" s="145"/>
      <c r="U302" s="149"/>
      <c r="V302" s="39"/>
      <c r="W302" s="118"/>
      <c r="X302" s="149"/>
      <c r="Y302" s="25"/>
      <c r="Z302" s="149"/>
    </row>
    <row r="303" spans="1:26" ht="12.75">
      <c r="A303" s="70"/>
      <c r="C303" s="73" t="s">
        <v>156</v>
      </c>
      <c r="D303" s="132">
        <f>SUM(D274,D300,D301)</f>
        <v>25026.831999912087</v>
      </c>
      <c r="E303" s="96"/>
      <c r="F303" s="132">
        <f>SUM(F274,F300,F301)</f>
        <v>18404.857357000077</v>
      </c>
      <c r="G303" s="23"/>
      <c r="H303" s="132">
        <f>SUM(H274,H300,H301)</f>
        <v>39758.61342500001</v>
      </c>
      <c r="I303" s="132">
        <f>SUM(I274,I300,I301)</f>
        <v>37026.606960000005</v>
      </c>
      <c r="J303" s="132">
        <f>SUM(J274,J300,J301)</f>
        <v>-2732.006465000005</v>
      </c>
      <c r="K303" s="23"/>
      <c r="L303" s="110">
        <f>SUM(L274,L300)</f>
        <v>-35049.21763099999</v>
      </c>
      <c r="M303" s="128">
        <f>SUM(M274,M300)</f>
        <v>-33725.49772999999</v>
      </c>
      <c r="N303" s="132">
        <f>SUM(N274,N300,N301)</f>
        <v>35049.21763099999</v>
      </c>
      <c r="O303" s="132">
        <f>SUM(O274,O300,O301)</f>
        <v>33725.49772999999</v>
      </c>
      <c r="P303" s="132">
        <f>SUM(P274,P300,P301)</f>
        <v>1323.7199010000058</v>
      </c>
      <c r="Q303" s="21"/>
      <c r="R303" s="21"/>
      <c r="S303" s="132">
        <f>SUM(S274,S300,S301)</f>
        <v>-1408.2865639999986</v>
      </c>
      <c r="T303" s="419"/>
      <c r="U303" s="132">
        <f>SUM(U274,U300,U301)</f>
        <v>-35049.21763099999</v>
      </c>
      <c r="V303" s="40">
        <f>SUM(V274,V300)</f>
        <v>0</v>
      </c>
      <c r="W303" s="120">
        <f>SUM(W274,W300)</f>
        <v>599</v>
      </c>
      <c r="X303" s="132">
        <f>SUM(X274,X300,X301)</f>
        <v>25625.831999912087</v>
      </c>
      <c r="Y303" s="70"/>
      <c r="Z303" s="132">
        <f>SUM(Z274,Z300,Z301)</f>
        <v>599</v>
      </c>
    </row>
    <row r="304" spans="1:26" s="72" customFormat="1" ht="12.75">
      <c r="A304" s="148"/>
      <c r="B304" s="25"/>
      <c r="C304" s="148"/>
      <c r="D304" s="149"/>
      <c r="E304" s="489"/>
      <c r="F304" s="149"/>
      <c r="G304" s="150"/>
      <c r="H304" s="151"/>
      <c r="I304" s="145"/>
      <c r="J304" s="152"/>
      <c r="K304" s="153"/>
      <c r="L304" s="151"/>
      <c r="M304" s="147"/>
      <c r="N304" s="151"/>
      <c r="O304" s="145"/>
      <c r="P304" s="152"/>
      <c r="Q304" s="26"/>
      <c r="R304" s="26"/>
      <c r="S304" s="149"/>
      <c r="T304" s="145"/>
      <c r="U304" s="149"/>
      <c r="V304" s="39"/>
      <c r="W304" s="118"/>
      <c r="X304" s="149"/>
      <c r="Y304" s="25"/>
      <c r="Z304" s="149"/>
    </row>
    <row r="305" spans="1:26" s="72" customFormat="1" ht="12.75">
      <c r="A305" s="148"/>
      <c r="C305" s="86" t="s">
        <v>157</v>
      </c>
      <c r="D305" s="149"/>
      <c r="E305" s="489"/>
      <c r="F305" s="149"/>
      <c r="G305" s="150"/>
      <c r="H305" s="151"/>
      <c r="I305" s="145"/>
      <c r="J305" s="152"/>
      <c r="K305" s="153"/>
      <c r="L305" s="151"/>
      <c r="M305" s="147"/>
      <c r="N305" s="151"/>
      <c r="O305" s="145"/>
      <c r="P305" s="152"/>
      <c r="Q305" s="26"/>
      <c r="R305" s="26"/>
      <c r="S305" s="149"/>
      <c r="T305" s="145"/>
      <c r="U305" s="149"/>
      <c r="V305" s="39"/>
      <c r="W305" s="118"/>
      <c r="X305" s="149"/>
      <c r="Y305" s="25"/>
      <c r="Z305" s="149"/>
    </row>
    <row r="306" spans="1:26" s="13" customFormat="1" ht="12.75" hidden="1">
      <c r="A306" t="s">
        <v>162</v>
      </c>
      <c r="B306"/>
      <c r="C306"/>
      <c r="E306" s="48"/>
      <c r="M306" s="123"/>
      <c r="V306" s="39"/>
      <c r="W306" s="116"/>
      <c r="X306"/>
      <c r="Y306"/>
      <c r="Z306"/>
    </row>
    <row r="307" spans="1:26" s="13" customFormat="1" ht="12.75" hidden="1">
      <c r="A307" t="s">
        <v>148</v>
      </c>
      <c r="B307"/>
      <c r="C307"/>
      <c r="E307" s="48"/>
      <c r="M307" s="123"/>
      <c r="V307" s="39"/>
      <c r="W307" s="116"/>
      <c r="X307"/>
      <c r="Y307"/>
      <c r="Z307"/>
    </row>
    <row r="308" spans="1:26" s="13" customFormat="1" ht="12.75" hidden="1">
      <c r="A308" t="s">
        <v>131</v>
      </c>
      <c r="B308"/>
      <c r="C308"/>
      <c r="E308" s="48"/>
      <c r="M308" s="123"/>
      <c r="V308" s="39"/>
      <c r="W308" s="116"/>
      <c r="X308"/>
      <c r="Y308"/>
      <c r="Z308"/>
    </row>
    <row r="309" spans="1:26" s="13" customFormat="1" ht="12.75" hidden="1">
      <c r="A309" t="s">
        <v>88</v>
      </c>
      <c r="B309"/>
      <c r="C309"/>
      <c r="E309" s="48"/>
      <c r="M309" s="123"/>
      <c r="V309" s="39"/>
      <c r="W309" s="116"/>
      <c r="X309"/>
      <c r="Y309"/>
      <c r="Z309"/>
    </row>
    <row r="310" spans="1:26" s="13" customFormat="1" ht="12.75" hidden="1">
      <c r="A310" t="s">
        <v>102</v>
      </c>
      <c r="B310"/>
      <c r="C310"/>
      <c r="E310" s="48"/>
      <c r="G310" s="482" t="s">
        <v>62</v>
      </c>
      <c r="H310" s="482" t="s">
        <v>67</v>
      </c>
      <c r="M310" s="123"/>
      <c r="V310" s="39"/>
      <c r="W310" s="116"/>
      <c r="X310"/>
      <c r="Y310"/>
      <c r="Z310"/>
    </row>
    <row r="311" spans="1:26" s="13" customFormat="1" ht="12.75" hidden="1">
      <c r="A311" t="s">
        <v>103</v>
      </c>
      <c r="B311"/>
      <c r="C311"/>
      <c r="E311" s="48"/>
      <c r="G311" s="482" t="s">
        <v>63</v>
      </c>
      <c r="H311" s="482" t="s">
        <v>110</v>
      </c>
      <c r="M311" s="123"/>
      <c r="V311" s="39"/>
      <c r="W311" s="116"/>
      <c r="X311"/>
      <c r="Y311"/>
      <c r="Z311"/>
    </row>
    <row r="312" spans="1:26" s="13" customFormat="1" ht="12.75" hidden="1">
      <c r="A312" t="s">
        <v>144</v>
      </c>
      <c r="B312"/>
      <c r="C312"/>
      <c r="E312" s="48"/>
      <c r="G312" s="482" t="s">
        <v>64</v>
      </c>
      <c r="H312" s="482" t="s">
        <v>53</v>
      </c>
      <c r="M312" s="123"/>
      <c r="V312" s="39"/>
      <c r="W312" s="116"/>
      <c r="X312"/>
      <c r="Y312"/>
      <c r="Z312"/>
    </row>
    <row r="313" spans="1:26" s="13" customFormat="1" ht="12.75" hidden="1">
      <c r="A313" t="s">
        <v>100</v>
      </c>
      <c r="B313"/>
      <c r="C313"/>
      <c r="E313" s="48"/>
      <c r="G313" s="483" t="s">
        <v>65</v>
      </c>
      <c r="H313" s="483" t="s">
        <v>132</v>
      </c>
      <c r="M313" s="123"/>
      <c r="V313" s="39"/>
      <c r="W313" s="116"/>
      <c r="X313"/>
      <c r="Y313"/>
      <c r="Z313"/>
    </row>
    <row r="314" spans="1:26" s="13" customFormat="1" ht="12.75" hidden="1">
      <c r="A314" t="s">
        <v>89</v>
      </c>
      <c r="B314"/>
      <c r="C314"/>
      <c r="E314" s="48"/>
      <c r="G314" s="483" t="s">
        <v>66</v>
      </c>
      <c r="H314" s="483" t="s">
        <v>68</v>
      </c>
      <c r="M314" s="123"/>
      <c r="V314" s="39"/>
      <c r="W314" s="116"/>
      <c r="X314"/>
      <c r="Y314"/>
      <c r="Z314"/>
    </row>
    <row r="315" spans="1:26" s="13" customFormat="1" ht="12.75" hidden="1">
      <c r="A315" t="s">
        <v>143</v>
      </c>
      <c r="B315"/>
      <c r="C315"/>
      <c r="E315" s="48"/>
      <c r="M315" s="123"/>
      <c r="V315" s="39"/>
      <c r="W315" s="116"/>
      <c r="X315"/>
      <c r="Y315"/>
      <c r="Z315"/>
    </row>
    <row r="316" spans="1:26" s="13" customFormat="1" ht="12.75" hidden="1">
      <c r="A316" t="s">
        <v>140</v>
      </c>
      <c r="B316"/>
      <c r="C316"/>
      <c r="E316" s="48"/>
      <c r="M316" s="123"/>
      <c r="V316" s="39"/>
      <c r="W316" s="116"/>
      <c r="X316"/>
      <c r="Y316"/>
      <c r="Z316"/>
    </row>
    <row r="317" spans="1:26" s="13" customFormat="1" ht="12.75" hidden="1">
      <c r="A317" t="s">
        <v>96</v>
      </c>
      <c r="B317"/>
      <c r="C317"/>
      <c r="E317" s="48"/>
      <c r="H317" s="79" t="s">
        <v>165</v>
      </c>
      <c r="M317" s="123"/>
      <c r="V317" s="39"/>
      <c r="W317" s="116"/>
      <c r="X317"/>
      <c r="Y317"/>
      <c r="Z317"/>
    </row>
    <row r="318" spans="1:26" s="13" customFormat="1" ht="12.75" hidden="1">
      <c r="A318" t="s">
        <v>97</v>
      </c>
      <c r="B318"/>
      <c r="C318"/>
      <c r="E318" s="48"/>
      <c r="M318" s="123"/>
      <c r="V318" s="39"/>
      <c r="W318" s="116"/>
      <c r="X318"/>
      <c r="Y318"/>
      <c r="Z318"/>
    </row>
    <row r="319" spans="1:26" s="13" customFormat="1" ht="12.75" hidden="1">
      <c r="A319" t="s">
        <v>92</v>
      </c>
      <c r="B319"/>
      <c r="C319"/>
      <c r="D319" s="14"/>
      <c r="E319" s="51"/>
      <c r="F319" s="14"/>
      <c r="G319" s="14"/>
      <c r="J319" s="15"/>
      <c r="M319" s="123"/>
      <c r="V319" s="39"/>
      <c r="W319" s="116"/>
      <c r="X319"/>
      <c r="Y319"/>
      <c r="Z319"/>
    </row>
    <row r="320" spans="1:26" s="13" customFormat="1" ht="12.75" hidden="1">
      <c r="A320" t="s">
        <v>154</v>
      </c>
      <c r="B320"/>
      <c r="C320"/>
      <c r="D320" s="14"/>
      <c r="E320" s="51"/>
      <c r="F320" s="14"/>
      <c r="G320" s="14"/>
      <c r="J320" s="15"/>
      <c r="M320" s="123"/>
      <c r="V320" s="39"/>
      <c r="W320" s="116"/>
      <c r="X320"/>
      <c r="Y320"/>
      <c r="Z320"/>
    </row>
    <row r="321" spans="1:26" s="13" customFormat="1" ht="12.75" hidden="1">
      <c r="A321" t="s">
        <v>72</v>
      </c>
      <c r="B321" s="49"/>
      <c r="C321" s="50"/>
      <c r="D321" s="14"/>
      <c r="E321" s="51"/>
      <c r="F321" s="14"/>
      <c r="G321" s="14"/>
      <c r="J321" s="15"/>
      <c r="M321" s="123"/>
      <c r="V321" s="39"/>
      <c r="W321" s="116"/>
      <c r="X321"/>
      <c r="Y321"/>
      <c r="Z321"/>
    </row>
    <row r="322" spans="1:10" ht="12.75" hidden="1">
      <c r="A322" t="s">
        <v>93</v>
      </c>
      <c r="J322" s="15"/>
    </row>
    <row r="323" ht="12.75" hidden="1">
      <c r="A323" t="s">
        <v>94</v>
      </c>
    </row>
    <row r="324" ht="12.75" hidden="1">
      <c r="A324" t="s">
        <v>145</v>
      </c>
    </row>
    <row r="325" ht="12.75" hidden="1">
      <c r="A325" t="s">
        <v>91</v>
      </c>
    </row>
    <row r="326" ht="12.75" hidden="1">
      <c r="A326" t="s">
        <v>147</v>
      </c>
    </row>
    <row r="327" ht="12.75" hidden="1">
      <c r="A327" t="s">
        <v>29</v>
      </c>
    </row>
    <row r="328" spans="1:26" ht="12.75" hidden="1">
      <c r="A328" t="s">
        <v>35</v>
      </c>
      <c r="B328" t="s">
        <v>146</v>
      </c>
      <c r="C328" t="s">
        <v>133</v>
      </c>
      <c r="D328" s="30" t="s">
        <v>36</v>
      </c>
      <c r="E328" s="55"/>
      <c r="F328" s="30" t="s">
        <v>36</v>
      </c>
      <c r="H328" s="34" t="s">
        <v>36</v>
      </c>
      <c r="I328" s="21" t="s">
        <v>37</v>
      </c>
      <c r="J328" s="35"/>
      <c r="L328" s="34" t="s">
        <v>36</v>
      </c>
      <c r="M328" s="125" t="s">
        <v>37</v>
      </c>
      <c r="N328" s="34"/>
      <c r="O328" s="21"/>
      <c r="P328" s="35"/>
      <c r="S328" s="30"/>
      <c r="T328" s="21"/>
      <c r="U328" s="30"/>
      <c r="W328" s="116" t="s">
        <v>71</v>
      </c>
      <c r="X328" s="30"/>
      <c r="Z328" s="30"/>
    </row>
    <row r="329" spans="1:26" ht="12.75" hidden="1">
      <c r="A329" t="s">
        <v>38</v>
      </c>
      <c r="D329" s="30" t="s">
        <v>39</v>
      </c>
      <c r="E329" s="55"/>
      <c r="F329" s="30" t="s">
        <v>39</v>
      </c>
      <c r="H329" s="34" t="s">
        <v>40</v>
      </c>
      <c r="I329" s="21" t="s">
        <v>40</v>
      </c>
      <c r="J329" s="35"/>
      <c r="L329" s="34" t="s">
        <v>40</v>
      </c>
      <c r="M329" s="125" t="s">
        <v>40</v>
      </c>
      <c r="N329" s="34"/>
      <c r="O329" s="21"/>
      <c r="P329" s="35"/>
      <c r="S329" s="30"/>
      <c r="T329" s="21"/>
      <c r="U329" s="30"/>
      <c r="W329" s="117" t="s">
        <v>39</v>
      </c>
      <c r="X329" s="30"/>
      <c r="Z329" s="30"/>
    </row>
    <row r="330" spans="1:26" ht="12.75" hidden="1">
      <c r="A330" t="s">
        <v>79</v>
      </c>
      <c r="D330" s="30"/>
      <c r="E330" s="55"/>
      <c r="F330" s="30"/>
      <c r="H330" s="34" t="s">
        <v>77</v>
      </c>
      <c r="I330" s="21" t="s">
        <v>77</v>
      </c>
      <c r="J330" s="35"/>
      <c r="L330" s="34" t="s">
        <v>78</v>
      </c>
      <c r="M330" s="125" t="s">
        <v>78</v>
      </c>
      <c r="N330" s="34"/>
      <c r="O330" s="21"/>
      <c r="P330" s="35"/>
      <c r="S330" s="30"/>
      <c r="T330" s="21"/>
      <c r="U330" s="30"/>
      <c r="X330" s="30"/>
      <c r="Z330" s="30"/>
    </row>
    <row r="331" spans="1:26" s="75" customFormat="1" ht="12.75">
      <c r="A331" s="57" t="s">
        <v>169</v>
      </c>
      <c r="B331" s="57"/>
      <c r="C331" s="57"/>
      <c r="D331" s="58">
        <v>0</v>
      </c>
      <c r="E331" s="61"/>
      <c r="F331" s="58">
        <v>0</v>
      </c>
      <c r="G331" s="59"/>
      <c r="H331" s="60">
        <v>0</v>
      </c>
      <c r="I331" s="61">
        <v>0</v>
      </c>
      <c r="J331" s="62">
        <f>I331-H331</f>
        <v>0</v>
      </c>
      <c r="K331" s="59"/>
      <c r="L331" s="60">
        <v>0</v>
      </c>
      <c r="M331" s="126">
        <v>0</v>
      </c>
      <c r="N331" s="60">
        <f aca="true" t="shared" si="9" ref="N331:O334">-L331</f>
        <v>0</v>
      </c>
      <c r="O331" s="61">
        <f t="shared" si="9"/>
        <v>0</v>
      </c>
      <c r="P331" s="62">
        <f>N331-O331</f>
        <v>0</v>
      </c>
      <c r="Q331" s="59"/>
      <c r="R331" s="59"/>
      <c r="S331" s="58">
        <f>J331+P331</f>
        <v>0</v>
      </c>
      <c r="T331" s="61"/>
      <c r="U331" s="58">
        <f>L331+R331</f>
        <v>0</v>
      </c>
      <c r="V331" s="64"/>
      <c r="W331" s="118">
        <v>0</v>
      </c>
      <c r="X331" s="58">
        <f>D331+W331</f>
        <v>0</v>
      </c>
      <c r="Y331" s="57"/>
      <c r="Z331" s="58">
        <f>X331-D331</f>
        <v>0</v>
      </c>
    </row>
    <row r="332" spans="1:26" s="75" customFormat="1" ht="12.75">
      <c r="A332" s="57" t="s">
        <v>169</v>
      </c>
      <c r="B332" s="57"/>
      <c r="C332" s="57" t="s">
        <v>210</v>
      </c>
      <c r="D332" s="58">
        <v>-13879.952</v>
      </c>
      <c r="E332" s="61"/>
      <c r="F332" s="58">
        <v>-13879.952</v>
      </c>
      <c r="G332" s="59"/>
      <c r="H332" s="60">
        <v>0</v>
      </c>
      <c r="I332" s="61">
        <v>0</v>
      </c>
      <c r="J332" s="62">
        <f>I332-H332</f>
        <v>0</v>
      </c>
      <c r="K332" s="59"/>
      <c r="L332" s="60">
        <v>-3469.9880010000006</v>
      </c>
      <c r="M332" s="126">
        <v>-3903.637</v>
      </c>
      <c r="N332" s="60">
        <f t="shared" si="9"/>
        <v>3469.9880010000006</v>
      </c>
      <c r="O332" s="61">
        <f t="shared" si="9"/>
        <v>3903.637</v>
      </c>
      <c r="P332" s="62">
        <f>N332-O332</f>
        <v>-433.64899899999955</v>
      </c>
      <c r="Q332" s="59"/>
      <c r="R332" s="59"/>
      <c r="S332" s="58">
        <f>J332+P332</f>
        <v>-433.64899899999955</v>
      </c>
      <c r="T332" s="61"/>
      <c r="U332" s="58">
        <f>L332+R332</f>
        <v>-3469.9880010000006</v>
      </c>
      <c r="V332" s="64"/>
      <c r="W332" s="118">
        <v>0</v>
      </c>
      <c r="X332" s="58">
        <f>D332+W332</f>
        <v>-13879.952</v>
      </c>
      <c r="Y332" s="57"/>
      <c r="Z332" s="58">
        <f>X332-D332</f>
        <v>0</v>
      </c>
    </row>
    <row r="333" spans="1:26" s="75" customFormat="1" ht="12.75">
      <c r="A333" s="57" t="s">
        <v>169</v>
      </c>
      <c r="B333" s="57"/>
      <c r="C333" s="57" t="s">
        <v>212</v>
      </c>
      <c r="D333" s="58">
        <v>-11301.07</v>
      </c>
      <c r="E333" s="61"/>
      <c r="F333" s="58">
        <v>-11301.07</v>
      </c>
      <c r="G333" s="59"/>
      <c r="H333" s="60">
        <v>8475.802500000002</v>
      </c>
      <c r="I333" s="61">
        <v>0</v>
      </c>
      <c r="J333" s="62">
        <f>I333-H333</f>
        <v>-8475.802500000002</v>
      </c>
      <c r="K333" s="59"/>
      <c r="L333" s="60">
        <v>-11301.07</v>
      </c>
      <c r="M333" s="126">
        <v>0</v>
      </c>
      <c r="N333" s="60">
        <f t="shared" si="9"/>
        <v>11301.07</v>
      </c>
      <c r="O333" s="61">
        <f t="shared" si="9"/>
        <v>0</v>
      </c>
      <c r="P333" s="62">
        <f>N333-O333</f>
        <v>11301.07</v>
      </c>
      <c r="Q333" s="59"/>
      <c r="R333" s="59"/>
      <c r="S333" s="58">
        <f>J333+P333</f>
        <v>2825.267499999998</v>
      </c>
      <c r="T333" s="61"/>
      <c r="U333" s="58">
        <f>L333+R333</f>
        <v>-11301.07</v>
      </c>
      <c r="V333" s="64"/>
      <c r="W333" s="118">
        <v>0</v>
      </c>
      <c r="X333" s="58">
        <f>D333+W333</f>
        <v>-11301.07</v>
      </c>
      <c r="Y333" s="57"/>
      <c r="Z333" s="58">
        <f>X333-D333</f>
        <v>0</v>
      </c>
    </row>
    <row r="334" spans="1:26" s="75" customFormat="1" ht="12.75">
      <c r="A334" s="57" t="s">
        <v>136</v>
      </c>
      <c r="B334" s="57"/>
      <c r="C334" s="57" t="s">
        <v>214</v>
      </c>
      <c r="D334" s="58">
        <v>154.172</v>
      </c>
      <c r="E334" s="61"/>
      <c r="F334" s="58">
        <v>154.172</v>
      </c>
      <c r="G334" s="59"/>
      <c r="H334" s="60">
        <v>77.086</v>
      </c>
      <c r="I334" s="61">
        <v>94.1125</v>
      </c>
      <c r="J334" s="62">
        <f>I334-H334</f>
        <v>17.0265</v>
      </c>
      <c r="K334" s="59"/>
      <c r="L334" s="60">
        <v>0</v>
      </c>
      <c r="M334" s="126">
        <v>0</v>
      </c>
      <c r="N334" s="60">
        <f t="shared" si="9"/>
        <v>0</v>
      </c>
      <c r="O334" s="61">
        <f t="shared" si="9"/>
        <v>0</v>
      </c>
      <c r="P334" s="62">
        <f>N334-O334</f>
        <v>0</v>
      </c>
      <c r="Q334" s="59"/>
      <c r="R334" s="59"/>
      <c r="S334" s="58">
        <f>J334+P334</f>
        <v>17.0265</v>
      </c>
      <c r="T334" s="61"/>
      <c r="U334" s="58">
        <f>L334+R334</f>
        <v>0</v>
      </c>
      <c r="V334" s="64"/>
      <c r="W334" s="118">
        <v>0</v>
      </c>
      <c r="X334" s="58">
        <f>D334+W334</f>
        <v>154.172</v>
      </c>
      <c r="Y334" s="57"/>
      <c r="Z334" s="58">
        <f>X334-D334</f>
        <v>0</v>
      </c>
    </row>
    <row r="335" spans="1:26" ht="12.75">
      <c r="A335" s="70"/>
      <c r="C335" s="73" t="s">
        <v>158</v>
      </c>
      <c r="D335" s="132">
        <f>SUM(D330:D334)</f>
        <v>-25026.85</v>
      </c>
      <c r="E335" s="96"/>
      <c r="F335" s="132">
        <f>SUM(F330:F334)</f>
        <v>-25026.85</v>
      </c>
      <c r="G335" s="23"/>
      <c r="H335" s="133">
        <f>SUM(H330:H334)</f>
        <v>8552.888500000001</v>
      </c>
      <c r="I335" s="110">
        <f>SUM(I330:I334)</f>
        <v>94.1125</v>
      </c>
      <c r="J335" s="134">
        <f>SUM(J330:J334)</f>
        <v>-8458.776000000002</v>
      </c>
      <c r="K335" s="23"/>
      <c r="L335" s="110">
        <f>SUM(L334:L334)</f>
        <v>0</v>
      </c>
      <c r="M335" s="128">
        <f>SUM(M330:M334)</f>
        <v>-3903.637</v>
      </c>
      <c r="N335" s="133">
        <f>SUM(N330:N334)</f>
        <v>14771.058001000001</v>
      </c>
      <c r="O335" s="110">
        <f>SUM(O330:O334)</f>
        <v>3903.637</v>
      </c>
      <c r="P335" s="134">
        <f>SUM(P330:P334)</f>
        <v>10867.421001</v>
      </c>
      <c r="Q335" s="21"/>
      <c r="R335" s="21"/>
      <c r="S335" s="132">
        <f>SUM(S330:S334)</f>
        <v>2408.6450009999985</v>
      </c>
      <c r="T335" s="419"/>
      <c r="U335" s="132">
        <f>SUM(U330:U334)</f>
        <v>-14771.058001000001</v>
      </c>
      <c r="V335" s="40">
        <f>SUM(V330:V334)</f>
        <v>0</v>
      </c>
      <c r="W335" s="120">
        <f>SUM(W330:W334)</f>
        <v>0</v>
      </c>
      <c r="X335" s="132">
        <f>SUM(X330:X334)</f>
        <v>-25026.85</v>
      </c>
      <c r="Y335" s="70"/>
      <c r="Z335" s="132">
        <f>SUM(Z330:Z334)</f>
        <v>0</v>
      </c>
    </row>
    <row r="336" spans="1:26" s="72" customFormat="1" ht="12.75">
      <c r="A336" s="144"/>
      <c r="C336" s="144"/>
      <c r="D336" s="145"/>
      <c r="E336" s="489"/>
      <c r="F336" s="145"/>
      <c r="G336" s="146"/>
      <c r="H336" s="145"/>
      <c r="I336" s="145"/>
      <c r="J336" s="145"/>
      <c r="K336" s="145"/>
      <c r="L336" s="145"/>
      <c r="M336" s="147"/>
      <c r="N336" s="145"/>
      <c r="O336" s="145"/>
      <c r="P336" s="145"/>
      <c r="Q336" s="27"/>
      <c r="R336" s="27"/>
      <c r="S336" s="145"/>
      <c r="T336" s="145"/>
      <c r="U336" s="145"/>
      <c r="V336" s="74"/>
      <c r="W336" s="118"/>
      <c r="X336" s="145"/>
      <c r="Z336" s="145"/>
    </row>
    <row r="337" spans="3:26" s="105" customFormat="1" ht="26.25" customHeight="1" thickBot="1">
      <c r="C337" s="107" t="s">
        <v>60</v>
      </c>
      <c r="D337" s="104">
        <f>SUM(D303,D335)</f>
        <v>-0.018000087911786977</v>
      </c>
      <c r="E337" s="422"/>
      <c r="F337" s="104">
        <f>SUM(F303,F335)</f>
        <v>-6621.992642999921</v>
      </c>
      <c r="G337" s="108"/>
      <c r="H337" s="104">
        <f>SUM(H303,H335)</f>
        <v>48311.50192500001</v>
      </c>
      <c r="I337" s="104">
        <f>SUM(I303,I335)</f>
        <v>37120.71946000001</v>
      </c>
      <c r="J337" s="104">
        <f>SUM(J303,J335)</f>
        <v>-11190.782465000008</v>
      </c>
      <c r="K337" s="108"/>
      <c r="L337" s="104">
        <f>SUM(L303,L335)</f>
        <v>-35049.21763099999</v>
      </c>
      <c r="M337" s="130">
        <f>SUM(M303,M335)</f>
        <v>-37629.13472999999</v>
      </c>
      <c r="N337" s="104">
        <f>SUM(N303,N335)</f>
        <v>49820.27563199999</v>
      </c>
      <c r="O337" s="104">
        <f>SUM(O303,O335)</f>
        <v>37629.13472999999</v>
      </c>
      <c r="P337" s="104">
        <f>SUM(P303,P335)</f>
        <v>12191.140902000006</v>
      </c>
      <c r="Q337" s="109"/>
      <c r="R337" s="109"/>
      <c r="S337" s="104">
        <f>J337+P337</f>
        <v>1000.358436999999</v>
      </c>
      <c r="T337" s="420"/>
      <c r="U337" s="104">
        <f>L337+R337</f>
        <v>-35049.21763099999</v>
      </c>
      <c r="V337" s="154">
        <f>SUM(V303,V335)</f>
        <v>0</v>
      </c>
      <c r="W337" s="155">
        <f>SUM(W303,W335)</f>
        <v>599</v>
      </c>
      <c r="X337" s="104">
        <f>SUM(X303,X335)</f>
        <v>598.9819999120882</v>
      </c>
      <c r="Z337" s="104">
        <f>SUM(Z303,Z335)</f>
        <v>599</v>
      </c>
    </row>
    <row r="338" spans="1:26" ht="13.5" thickTop="1">
      <c r="A338" s="70"/>
      <c r="B338" s="70"/>
      <c r="C338" s="70"/>
      <c r="D338" s="21"/>
      <c r="E338" s="55"/>
      <c r="F338" s="21"/>
      <c r="G338" s="21"/>
      <c r="H338" s="21"/>
      <c r="I338" s="21"/>
      <c r="J338" s="21"/>
      <c r="K338" s="21"/>
      <c r="L338" s="21"/>
      <c r="M338" s="125"/>
      <c r="N338" s="21"/>
      <c r="O338" s="21"/>
      <c r="P338" s="21"/>
      <c r="Q338" s="21"/>
      <c r="R338" s="21"/>
      <c r="S338" s="21"/>
      <c r="T338" s="21"/>
      <c r="U338" s="21"/>
      <c r="V338" s="74"/>
      <c r="X338" s="21"/>
      <c r="Y338" s="70"/>
      <c r="Z338" s="21"/>
    </row>
    <row r="339" spans="4:23" ht="12.75">
      <c r="D339"/>
      <c r="E339" s="47"/>
      <c r="F339"/>
      <c r="G339"/>
      <c r="H339"/>
      <c r="I339"/>
      <c r="J339"/>
      <c r="K339"/>
      <c r="L339"/>
      <c r="N339"/>
      <c r="O339"/>
      <c r="P339"/>
      <c r="Q339"/>
      <c r="R339"/>
      <c r="S339"/>
      <c r="T339"/>
      <c r="U339"/>
      <c r="W339" s="122"/>
    </row>
  </sheetData>
  <sheetProtection/>
  <mergeCells count="3">
    <mergeCell ref="H27:J27"/>
    <mergeCell ref="L27:M27"/>
    <mergeCell ref="N27:P27"/>
  </mergeCells>
  <printOptions/>
  <pageMargins left="0.28" right="0.19" top="0.27" bottom="0.39" header="0.24" footer="0.16"/>
  <pageSetup fitToHeight="1" fitToWidth="1" horizontalDpi="600" verticalDpi="600" orientation="landscape" paperSize="8" scale="98"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315"/>
  <sheetViews>
    <sheetView showGridLines="0" zoomScalePageLayoutView="0" workbookViewId="0" topLeftCell="B1">
      <selection activeCell="B9" sqref="B9"/>
    </sheetView>
  </sheetViews>
  <sheetFormatPr defaultColWidth="9.140625" defaultRowHeight="12.75"/>
  <cols>
    <col min="1" max="1" width="9.140625" style="70" hidden="1" customWidth="1"/>
    <col min="2" max="2" width="94.7109375" style="0" customWidth="1"/>
    <col min="3" max="3" width="6.8515625" style="0" customWidth="1"/>
    <col min="4" max="4" width="46.8515625" style="0" customWidth="1"/>
    <col min="5" max="5" width="12.7109375" style="13" customWidth="1"/>
    <col min="6" max="6" width="2.57421875" style="13" customWidth="1"/>
    <col min="7" max="7" width="15.00390625" style="13" customWidth="1"/>
    <col min="8" max="8" width="13.00390625" style="13" customWidth="1"/>
    <col min="9" max="9" width="14.28125" style="13" customWidth="1"/>
    <col min="10" max="10" width="3.421875" style="13" customWidth="1"/>
    <col min="11" max="12" width="11.28125" style="13" hidden="1" customWidth="1"/>
    <col min="13" max="13" width="13.140625" style="13" customWidth="1"/>
    <col min="14" max="14" width="13.00390625" style="13" customWidth="1"/>
    <col min="15" max="15" width="13.28125" style="13" customWidth="1"/>
    <col min="16" max="16" width="2.7109375" style="13" customWidth="1"/>
    <col min="17" max="17" width="13.28125" style="13" bestFit="1" customWidth="1"/>
    <col min="18" max="18" width="4.00390625" style="39" customWidth="1"/>
    <col min="19" max="19" width="13.7109375" style="87" hidden="1" customWidth="1"/>
    <col min="20" max="20" width="12.7109375" style="0" bestFit="1" customWidth="1"/>
    <col min="21" max="21" width="2.00390625" style="0" customWidth="1"/>
    <col min="22" max="22" width="12.7109375" style="0" bestFit="1" customWidth="1"/>
    <col min="23" max="16384" width="9.140625" style="70" customWidth="1"/>
  </cols>
  <sheetData>
    <row r="1" ht="12.75">
      <c r="B1" t="s">
        <v>159</v>
      </c>
    </row>
    <row r="2" ht="12.75">
      <c r="B2" t="s">
        <v>126</v>
      </c>
    </row>
    <row r="3" spans="2:7" ht="12.75">
      <c r="B3" t="s">
        <v>88</v>
      </c>
      <c r="F3" s="66"/>
      <c r="G3" s="66"/>
    </row>
    <row r="4" spans="2:7" ht="12.75">
      <c r="B4" t="s">
        <v>102</v>
      </c>
      <c r="F4" s="66"/>
      <c r="G4" s="66"/>
    </row>
    <row r="5" spans="2:7" ht="12.75">
      <c r="B5" t="s">
        <v>103</v>
      </c>
      <c r="F5" s="66"/>
      <c r="G5" s="66"/>
    </row>
    <row r="6" spans="2:7" ht="12.75">
      <c r="B6" t="s">
        <v>99</v>
      </c>
      <c r="F6" s="66"/>
      <c r="G6" s="66"/>
    </row>
    <row r="7" spans="2:7" ht="12.75">
      <c r="B7" t="s">
        <v>100</v>
      </c>
      <c r="F7" s="66"/>
      <c r="G7" s="66"/>
    </row>
    <row r="8" ht="12.75" customHeight="1">
      <c r="B8" t="s">
        <v>89</v>
      </c>
    </row>
    <row r="9" spans="2:9" ht="12.75">
      <c r="B9" t="s">
        <v>95</v>
      </c>
      <c r="C9" s="49"/>
      <c r="D9" s="50"/>
      <c r="E9" s="14"/>
      <c r="F9" s="14"/>
      <c r="I9" s="15"/>
    </row>
    <row r="10" ht="12.75">
      <c r="B10" t="s">
        <v>96</v>
      </c>
    </row>
    <row r="11" ht="12.75">
      <c r="B11" t="s">
        <v>97</v>
      </c>
    </row>
    <row r="12" ht="12.75">
      <c r="B12" t="s">
        <v>92</v>
      </c>
    </row>
    <row r="13" spans="2:5" ht="12.75">
      <c r="B13" t="s">
        <v>112</v>
      </c>
      <c r="D13" s="11"/>
      <c r="E13" s="78"/>
    </row>
    <row r="14" spans="2:9" ht="12.75">
      <c r="B14" t="s">
        <v>72</v>
      </c>
      <c r="I14" s="15"/>
    </row>
    <row r="15" spans="2:9" ht="12.75">
      <c r="B15" t="s">
        <v>93</v>
      </c>
      <c r="I15" s="15"/>
    </row>
    <row r="16" ht="12.75">
      <c r="B16" t="s">
        <v>94</v>
      </c>
    </row>
    <row r="17" ht="12.75">
      <c r="B17" t="s">
        <v>90</v>
      </c>
    </row>
    <row r="18" ht="12.75">
      <c r="B18" t="s">
        <v>91</v>
      </c>
    </row>
    <row r="19" ht="12.75">
      <c r="B19" t="s">
        <v>98</v>
      </c>
    </row>
    <row r="20" spans="2:20" ht="12.75">
      <c r="B20" t="s">
        <v>29</v>
      </c>
      <c r="T20" s="76"/>
    </row>
    <row r="21" spans="2:19" ht="12.75">
      <c r="B21" t="s">
        <v>31</v>
      </c>
      <c r="C21" s="1" t="s">
        <v>58</v>
      </c>
      <c r="E21" s="17" t="s">
        <v>59</v>
      </c>
      <c r="G21" s="10">
        <f>IF(K21="&lt;periodfr&gt;","",DATE(LEFT(K21-1,4),4,1))</f>
      </c>
      <c r="H21" s="16" t="s">
        <v>50</v>
      </c>
      <c r="I21" s="9">
        <f ca="1">IF(S21="&lt;period&gt;","",DATE(LEFT(S21,4)-IF(MONTH(TODAY())&gt;4,1,0),IF(RIGHT(S21,2)="13",4,RIGHT(S21,2)+4),1)-1)</f>
      </c>
      <c r="K21" s="13" t="s">
        <v>51</v>
      </c>
      <c r="L21" s="69"/>
      <c r="O21" s="77" t="s">
        <v>51</v>
      </c>
      <c r="P21" s="17"/>
      <c r="Q21" s="77" t="s">
        <v>52</v>
      </c>
      <c r="S21" s="87" t="s">
        <v>52</v>
      </c>
    </row>
    <row r="22" ht="12.75">
      <c r="C22" s="1"/>
    </row>
    <row r="23" ht="12.75">
      <c r="C23" s="1" t="s">
        <v>49</v>
      </c>
    </row>
    <row r="24" spans="2:3" ht="12.75">
      <c r="B24" t="s">
        <v>30</v>
      </c>
      <c r="C24" s="6"/>
    </row>
    <row r="25" spans="5:22" ht="12.75">
      <c r="E25" s="28"/>
      <c r="G25" s="567" t="s">
        <v>45</v>
      </c>
      <c r="H25" s="568"/>
      <c r="I25" s="569"/>
      <c r="K25" s="567" t="s">
        <v>46</v>
      </c>
      <c r="L25" s="568"/>
      <c r="M25" s="567" t="s">
        <v>46</v>
      </c>
      <c r="N25" s="568"/>
      <c r="O25" s="569"/>
      <c r="Q25" s="38" t="s">
        <v>47</v>
      </c>
      <c r="T25" s="28"/>
      <c r="V25" s="28"/>
    </row>
    <row r="26" spans="2:22" ht="25.5">
      <c r="B26" s="3"/>
      <c r="C26" s="12" t="s">
        <v>85</v>
      </c>
      <c r="D26" s="3"/>
      <c r="E26" s="29" t="s">
        <v>32</v>
      </c>
      <c r="F26" s="18"/>
      <c r="G26" s="32" t="s">
        <v>33</v>
      </c>
      <c r="H26" s="19" t="s">
        <v>34</v>
      </c>
      <c r="I26" s="33" t="s">
        <v>48</v>
      </c>
      <c r="J26" s="20"/>
      <c r="K26" s="32" t="s">
        <v>33</v>
      </c>
      <c r="L26" s="19" t="s">
        <v>34</v>
      </c>
      <c r="M26" s="32" t="s">
        <v>33</v>
      </c>
      <c r="N26" s="19" t="s">
        <v>46</v>
      </c>
      <c r="O26" s="33" t="s">
        <v>48</v>
      </c>
      <c r="Q26" s="29" t="s">
        <v>48</v>
      </c>
      <c r="T26" s="29" t="s">
        <v>61</v>
      </c>
      <c r="V26" s="29" t="s">
        <v>86</v>
      </c>
    </row>
    <row r="27" spans="2:22" ht="12.75">
      <c r="B27" s="3"/>
      <c r="C27" s="3"/>
      <c r="D27" s="3"/>
      <c r="E27" s="29"/>
      <c r="F27" s="18"/>
      <c r="G27" s="32"/>
      <c r="H27" s="19"/>
      <c r="I27" s="33"/>
      <c r="J27" s="20"/>
      <c r="K27" s="32"/>
      <c r="L27" s="19"/>
      <c r="M27" s="32"/>
      <c r="N27" s="19"/>
      <c r="O27" s="33"/>
      <c r="Q27" s="29"/>
      <c r="T27" s="29"/>
      <c r="V27" s="29"/>
    </row>
    <row r="28" spans="2:22" ht="12.75">
      <c r="B28" s="3"/>
      <c r="D28" s="3"/>
      <c r="E28" s="29"/>
      <c r="F28" s="18"/>
      <c r="G28" s="32"/>
      <c r="H28" s="19"/>
      <c r="I28" s="33"/>
      <c r="J28" s="20"/>
      <c r="K28" s="32"/>
      <c r="L28" s="19"/>
      <c r="M28" s="32"/>
      <c r="N28" s="19"/>
      <c r="O28" s="33"/>
      <c r="Q28" s="29"/>
      <c r="T28" s="29"/>
      <c r="V28" s="29"/>
    </row>
    <row r="29" spans="2:22" ht="12.75">
      <c r="B29" t="s">
        <v>35</v>
      </c>
      <c r="C29" t="s">
        <v>11</v>
      </c>
      <c r="D29" t="s">
        <v>127</v>
      </c>
      <c r="E29" s="30" t="s">
        <v>36</v>
      </c>
      <c r="G29" s="34" t="s">
        <v>36</v>
      </c>
      <c r="H29" s="21" t="s">
        <v>37</v>
      </c>
      <c r="I29" s="35"/>
      <c r="K29" s="34" t="s">
        <v>36</v>
      </c>
      <c r="L29" s="21" t="s">
        <v>37</v>
      </c>
      <c r="M29" s="34"/>
      <c r="N29" s="21"/>
      <c r="O29" s="35"/>
      <c r="Q29" s="30"/>
      <c r="S29" s="87" t="s">
        <v>71</v>
      </c>
      <c r="T29" s="30"/>
      <c r="V29" s="30"/>
    </row>
    <row r="30" spans="2:22" ht="12.75">
      <c r="B30" t="s">
        <v>38</v>
      </c>
      <c r="E30" s="30" t="s">
        <v>39</v>
      </c>
      <c r="G30" s="34" t="s">
        <v>40</v>
      </c>
      <c r="H30" s="21" t="s">
        <v>40</v>
      </c>
      <c r="I30" s="35"/>
      <c r="K30" s="34" t="s">
        <v>40</v>
      </c>
      <c r="L30" s="21" t="s">
        <v>40</v>
      </c>
      <c r="M30" s="34"/>
      <c r="N30" s="21"/>
      <c r="O30" s="35"/>
      <c r="Q30" s="30"/>
      <c r="S30" s="88" t="s">
        <v>39</v>
      </c>
      <c r="T30" s="30"/>
      <c r="V30" s="30"/>
    </row>
    <row r="31" spans="2:22" ht="12.75">
      <c r="B31" t="s">
        <v>79</v>
      </c>
      <c r="E31" s="30"/>
      <c r="G31" s="34" t="s">
        <v>77</v>
      </c>
      <c r="H31" s="21" t="s">
        <v>77</v>
      </c>
      <c r="I31" s="35"/>
      <c r="K31" s="34" t="s">
        <v>78</v>
      </c>
      <c r="L31" s="21" t="s">
        <v>78</v>
      </c>
      <c r="M31" s="34"/>
      <c r="N31" s="21"/>
      <c r="O31" s="35"/>
      <c r="Q31" s="30"/>
      <c r="T31" s="30"/>
      <c r="V31" s="30"/>
    </row>
    <row r="32" spans="2:22" ht="12.75">
      <c r="B32" t="s">
        <v>73</v>
      </c>
      <c r="E32" s="30"/>
      <c r="G32" s="34"/>
      <c r="H32" s="21"/>
      <c r="I32" s="35"/>
      <c r="K32" s="34"/>
      <c r="L32" s="21"/>
      <c r="M32" s="34"/>
      <c r="N32" s="21"/>
      <c r="O32" s="35"/>
      <c r="Q32" s="30"/>
      <c r="T32" s="30"/>
      <c r="V32" s="30"/>
    </row>
    <row r="33" spans="2:22" s="72" customFormat="1" ht="12.75">
      <c r="B33" s="25" t="s">
        <v>56</v>
      </c>
      <c r="C33" s="25">
        <v>0</v>
      </c>
      <c r="D33" s="25">
        <v>0</v>
      </c>
      <c r="E33" s="31">
        <v>0</v>
      </c>
      <c r="F33" s="26"/>
      <c r="G33" s="36">
        <v>0</v>
      </c>
      <c r="H33" s="27">
        <v>0</v>
      </c>
      <c r="I33" s="37">
        <f>H33-G33</f>
        <v>0</v>
      </c>
      <c r="J33" s="26"/>
      <c r="K33" s="36">
        <v>0</v>
      </c>
      <c r="L33" s="27">
        <v>0</v>
      </c>
      <c r="M33" s="36">
        <f>-K33</f>
        <v>0</v>
      </c>
      <c r="N33" s="27">
        <f>-L33</f>
        <v>0</v>
      </c>
      <c r="O33" s="37">
        <f>M33-N33</f>
        <v>0</v>
      </c>
      <c r="P33" s="26"/>
      <c r="Q33" s="31">
        <f>I33+O33</f>
        <v>0</v>
      </c>
      <c r="R33" s="39"/>
      <c r="S33" s="89">
        <v>0</v>
      </c>
      <c r="T33" s="31">
        <f>E33+S33</f>
        <v>0</v>
      </c>
      <c r="U33" s="25"/>
      <c r="V33" s="31">
        <f>T33-E33</f>
        <v>0</v>
      </c>
    </row>
    <row r="34" spans="2:22" s="71" customFormat="1" ht="25.5" customHeight="1">
      <c r="B34" s="12" t="s">
        <v>76</v>
      </c>
      <c r="C34" s="12"/>
      <c r="D34" s="12" t="s">
        <v>74</v>
      </c>
      <c r="E34" s="41" t="s">
        <v>75</v>
      </c>
      <c r="F34" s="42"/>
      <c r="G34" s="43" t="s">
        <v>75</v>
      </c>
      <c r="H34" s="44" t="s">
        <v>75</v>
      </c>
      <c r="I34" s="45" t="s">
        <v>75</v>
      </c>
      <c r="J34" s="42"/>
      <c r="K34" s="43"/>
      <c r="L34" s="44"/>
      <c r="M34" s="43" t="s">
        <v>75</v>
      </c>
      <c r="N34" s="44" t="s">
        <v>75</v>
      </c>
      <c r="O34" s="45" t="s">
        <v>75</v>
      </c>
      <c r="P34" s="42"/>
      <c r="Q34" s="41" t="s">
        <v>75</v>
      </c>
      <c r="R34" s="113" t="s">
        <v>75</v>
      </c>
      <c r="S34" s="90"/>
      <c r="T34" s="41" t="s">
        <v>75</v>
      </c>
      <c r="U34" s="12"/>
      <c r="V34" s="41" t="s">
        <v>75</v>
      </c>
    </row>
    <row r="35" spans="5:22" s="72" customFormat="1" ht="12.75">
      <c r="E35" s="27"/>
      <c r="F35" s="27"/>
      <c r="G35" s="27"/>
      <c r="H35" s="27"/>
      <c r="I35" s="27"/>
      <c r="J35" s="27"/>
      <c r="K35" s="27"/>
      <c r="L35" s="27"/>
      <c r="M35" s="27"/>
      <c r="N35" s="27"/>
      <c r="O35" s="27"/>
      <c r="P35" s="27"/>
      <c r="Q35" s="27"/>
      <c r="R35" s="40"/>
      <c r="S35" s="89"/>
      <c r="T35" s="27"/>
      <c r="V35" s="27"/>
    </row>
    <row r="36" spans="2:22" ht="12.75">
      <c r="B36" s="70"/>
      <c r="C36" s="73" t="s">
        <v>70</v>
      </c>
      <c r="D36" s="85"/>
      <c r="E36" s="110">
        <f>SUM(E30:E33)/2</f>
        <v>0</v>
      </c>
      <c r="F36" s="23"/>
      <c r="G36" s="110">
        <f>SUM(G31:G33)/2</f>
        <v>0</v>
      </c>
      <c r="H36" s="110">
        <f>SUM(H31:H33)/2</f>
        <v>0</v>
      </c>
      <c r="I36" s="110">
        <f>SUM(I31:I33)/2</f>
        <v>0</v>
      </c>
      <c r="J36" s="23"/>
      <c r="K36" s="110">
        <f>SUM(K31:K33)</f>
        <v>0</v>
      </c>
      <c r="L36" s="110">
        <f>SUM(L31:L33)</f>
        <v>0</v>
      </c>
      <c r="M36" s="110">
        <f>-K36</f>
        <v>0</v>
      </c>
      <c r="N36" s="110">
        <f>-L36</f>
        <v>0</v>
      </c>
      <c r="O36" s="110">
        <f>M36-N36</f>
        <v>0</v>
      </c>
      <c r="P36" s="21"/>
      <c r="Q36" s="110">
        <f>I36+O36</f>
        <v>0</v>
      </c>
      <c r="R36" s="40"/>
      <c r="S36" s="96">
        <f>SUM(S32:S33)</f>
        <v>0</v>
      </c>
      <c r="T36" s="110">
        <f>E36+S36</f>
        <v>0</v>
      </c>
      <c r="U36" s="70"/>
      <c r="V36" s="110">
        <f>T36-E36</f>
        <v>0</v>
      </c>
    </row>
    <row r="37" ht="12.75">
      <c r="B37" t="s">
        <v>160</v>
      </c>
    </row>
    <row r="38" ht="12.75">
      <c r="B38" t="s">
        <v>88</v>
      </c>
    </row>
    <row r="39" spans="2:9" ht="12.75">
      <c r="B39" t="s">
        <v>102</v>
      </c>
      <c r="I39" s="15"/>
    </row>
    <row r="40" spans="2:9" ht="12.75">
      <c r="B40" t="s">
        <v>103</v>
      </c>
      <c r="I40" s="15"/>
    </row>
    <row r="41" spans="2:9" ht="12.75">
      <c r="B41" t="s">
        <v>89</v>
      </c>
      <c r="I41" s="15"/>
    </row>
    <row r="42" spans="2:9" ht="12.75">
      <c r="B42" t="s">
        <v>95</v>
      </c>
      <c r="I42" s="15"/>
    </row>
    <row r="43" spans="2:9" ht="12.75">
      <c r="B43" t="s">
        <v>96</v>
      </c>
      <c r="I43" s="15"/>
    </row>
    <row r="44" spans="2:9" ht="12.75">
      <c r="B44" t="s">
        <v>97</v>
      </c>
      <c r="I44" s="15"/>
    </row>
    <row r="45" spans="2:9" ht="12.75">
      <c r="B45" t="s">
        <v>92</v>
      </c>
      <c r="E45"/>
      <c r="F45" s="14"/>
      <c r="I45" s="15"/>
    </row>
    <row r="46" spans="2:6" ht="12.75">
      <c r="B46" t="s">
        <v>72</v>
      </c>
      <c r="F46" s="14"/>
    </row>
    <row r="47" spans="2:6" ht="12.75">
      <c r="B47" t="s">
        <v>113</v>
      </c>
      <c r="E47"/>
      <c r="F47" s="14"/>
    </row>
    <row r="48" spans="2:6" ht="12.75">
      <c r="B48" t="s">
        <v>93</v>
      </c>
      <c r="D48" s="11" t="s">
        <v>53</v>
      </c>
      <c r="E48"/>
      <c r="F48" s="14"/>
    </row>
    <row r="49" spans="2:6" ht="12.75">
      <c r="B49" t="s">
        <v>114</v>
      </c>
      <c r="E49" s="14"/>
      <c r="F49" s="14"/>
    </row>
    <row r="50" spans="2:6" ht="12.75">
      <c r="B50" t="s">
        <v>101</v>
      </c>
      <c r="E50" s="14"/>
      <c r="F50" s="14"/>
    </row>
    <row r="51" ht="12.75">
      <c r="B51" t="s">
        <v>29</v>
      </c>
    </row>
    <row r="52" spans="2:22" ht="12.75">
      <c r="B52" s="99"/>
      <c r="C52" s="99"/>
      <c r="D52" s="99"/>
      <c r="E52" s="19"/>
      <c r="F52" s="100"/>
      <c r="G52" s="19"/>
      <c r="H52" s="19"/>
      <c r="I52" s="19"/>
      <c r="J52" s="19"/>
      <c r="K52" s="19"/>
      <c r="L52" s="19"/>
      <c r="M52" s="19"/>
      <c r="N52" s="19"/>
      <c r="O52" s="19"/>
      <c r="P52" s="21"/>
      <c r="Q52" s="19"/>
      <c r="R52" s="74"/>
      <c r="T52" s="19"/>
      <c r="U52" s="70"/>
      <c r="V52" s="19"/>
    </row>
    <row r="53" spans="2:22" ht="12.75">
      <c r="B53" s="99"/>
      <c r="C53" s="70"/>
      <c r="D53" s="99"/>
      <c r="E53" s="19"/>
      <c r="F53" s="100"/>
      <c r="G53" s="19"/>
      <c r="H53" s="19"/>
      <c r="I53" s="19"/>
      <c r="J53" s="19"/>
      <c r="K53" s="19"/>
      <c r="L53" s="19"/>
      <c r="M53" s="19"/>
      <c r="N53" s="19"/>
      <c r="O53" s="19"/>
      <c r="P53" s="21"/>
      <c r="Q53" s="19"/>
      <c r="R53" s="74"/>
      <c r="T53" s="19"/>
      <c r="U53" s="70"/>
      <c r="V53" s="19"/>
    </row>
    <row r="54" spans="2:22" ht="12.75">
      <c r="B54" s="70" t="s">
        <v>35</v>
      </c>
      <c r="C54" s="70"/>
      <c r="D54" s="70"/>
      <c r="E54" s="21" t="s">
        <v>36</v>
      </c>
      <c r="F54" s="21"/>
      <c r="G54" s="21" t="s">
        <v>36</v>
      </c>
      <c r="H54" s="21" t="s">
        <v>37</v>
      </c>
      <c r="I54" s="21"/>
      <c r="J54" s="21"/>
      <c r="K54" s="21" t="s">
        <v>36</v>
      </c>
      <c r="L54" s="21" t="s">
        <v>37</v>
      </c>
      <c r="M54" s="21"/>
      <c r="N54" s="21"/>
      <c r="O54" s="21"/>
      <c r="P54" s="21"/>
      <c r="Q54" s="21"/>
      <c r="R54" s="74"/>
      <c r="S54" s="87" t="s">
        <v>71</v>
      </c>
      <c r="T54" s="21"/>
      <c r="U54" s="70"/>
      <c r="V54" s="21"/>
    </row>
    <row r="55" spans="2:22" ht="12.75">
      <c r="B55" s="70" t="s">
        <v>38</v>
      </c>
      <c r="C55" s="70"/>
      <c r="D55" s="70"/>
      <c r="E55" s="21" t="s">
        <v>39</v>
      </c>
      <c r="F55" s="21"/>
      <c r="G55" s="21" t="s">
        <v>40</v>
      </c>
      <c r="H55" s="21" t="s">
        <v>40</v>
      </c>
      <c r="I55" s="21"/>
      <c r="J55" s="21"/>
      <c r="K55" s="21" t="s">
        <v>40</v>
      </c>
      <c r="L55" s="21" t="s">
        <v>40</v>
      </c>
      <c r="M55" s="21"/>
      <c r="N55" s="21"/>
      <c r="O55" s="21"/>
      <c r="P55" s="21"/>
      <c r="Q55" s="21"/>
      <c r="R55" s="74"/>
      <c r="S55" s="87" t="s">
        <v>39</v>
      </c>
      <c r="T55" s="21"/>
      <c r="U55" s="70"/>
      <c r="V55" s="21"/>
    </row>
    <row r="56" spans="2:22" ht="12.75">
      <c r="B56" s="70" t="s">
        <v>79</v>
      </c>
      <c r="C56" s="70"/>
      <c r="D56" s="70"/>
      <c r="E56" s="21"/>
      <c r="F56" s="21"/>
      <c r="G56" s="21" t="s">
        <v>77</v>
      </c>
      <c r="H56" s="21" t="s">
        <v>77</v>
      </c>
      <c r="I56" s="21"/>
      <c r="J56" s="21"/>
      <c r="K56" s="21" t="s">
        <v>78</v>
      </c>
      <c r="L56" s="21" t="s">
        <v>78</v>
      </c>
      <c r="M56" s="21"/>
      <c r="N56" s="21"/>
      <c r="O56" s="21"/>
      <c r="P56" s="21"/>
      <c r="Q56" s="21"/>
      <c r="R56" s="74"/>
      <c r="T56" s="21"/>
      <c r="U56" s="70"/>
      <c r="V56" s="21"/>
    </row>
    <row r="57" spans="2:22" ht="12.75">
      <c r="B57" s="70"/>
      <c r="C57" s="70"/>
      <c r="D57" s="70"/>
      <c r="E57" s="21"/>
      <c r="F57" s="21"/>
      <c r="G57" s="21"/>
      <c r="H57" s="21"/>
      <c r="I57" s="27"/>
      <c r="J57" s="21"/>
      <c r="K57" s="21"/>
      <c r="L57" s="21"/>
      <c r="M57" s="21"/>
      <c r="N57" s="21"/>
      <c r="O57" s="27"/>
      <c r="P57" s="21"/>
      <c r="Q57" s="27"/>
      <c r="R57" s="74"/>
      <c r="T57" s="27"/>
      <c r="U57" s="70"/>
      <c r="V57" s="27"/>
    </row>
    <row r="58" spans="2:22" ht="12.75">
      <c r="B58" s="70" t="s">
        <v>69</v>
      </c>
      <c r="C58" s="73" t="s">
        <v>57</v>
      </c>
      <c r="D58" s="85"/>
      <c r="E58" s="110">
        <v>0</v>
      </c>
      <c r="F58" s="23"/>
      <c r="G58" s="110">
        <v>0</v>
      </c>
      <c r="H58" s="110">
        <v>0</v>
      </c>
      <c r="I58" s="110">
        <f>H58-G58</f>
        <v>0</v>
      </c>
      <c r="J58" s="23"/>
      <c r="K58" s="110">
        <v>0</v>
      </c>
      <c r="L58" s="110">
        <v>0</v>
      </c>
      <c r="M58" s="110">
        <f>-K58</f>
        <v>0</v>
      </c>
      <c r="N58" s="110">
        <f>-L58</f>
        <v>0</v>
      </c>
      <c r="O58" s="110">
        <f>M58-N58</f>
        <v>0</v>
      </c>
      <c r="P58" s="21"/>
      <c r="Q58" s="110">
        <f>I58+O58</f>
        <v>0</v>
      </c>
      <c r="R58" s="40"/>
      <c r="S58" s="96">
        <v>0</v>
      </c>
      <c r="T58" s="110">
        <f>E58+S58</f>
        <v>0</v>
      </c>
      <c r="U58" s="70"/>
      <c r="V58" s="110">
        <f>T58-E58</f>
        <v>0</v>
      </c>
    </row>
    <row r="59" spans="2:22" ht="12.75">
      <c r="B59" s="70"/>
      <c r="C59" s="85"/>
      <c r="D59" s="85"/>
      <c r="E59" s="23"/>
      <c r="F59" s="23"/>
      <c r="G59" s="23"/>
      <c r="H59" s="23"/>
      <c r="I59" s="23"/>
      <c r="J59" s="23"/>
      <c r="K59" s="23"/>
      <c r="L59" s="23"/>
      <c r="M59" s="23"/>
      <c r="N59" s="23"/>
      <c r="O59" s="23"/>
      <c r="P59" s="21"/>
      <c r="Q59" s="23"/>
      <c r="R59" s="74"/>
      <c r="T59" s="23"/>
      <c r="U59" s="70"/>
      <c r="V59" s="23"/>
    </row>
    <row r="60" spans="3:22" ht="12.75">
      <c r="C60" s="86" t="s">
        <v>150</v>
      </c>
      <c r="D60" s="2"/>
      <c r="E60" s="23"/>
      <c r="F60" s="22"/>
      <c r="G60" s="23"/>
      <c r="H60" s="23"/>
      <c r="I60" s="23"/>
      <c r="J60" s="22"/>
      <c r="K60" s="23"/>
      <c r="L60" s="23"/>
      <c r="M60" s="23"/>
      <c r="N60" s="23"/>
      <c r="O60" s="23"/>
      <c r="Q60" s="23"/>
      <c r="T60" s="23"/>
      <c r="V60" s="23"/>
    </row>
    <row r="61" ht="12.75">
      <c r="B61" t="s">
        <v>161</v>
      </c>
    </row>
    <row r="62" ht="12.75">
      <c r="B62" t="s">
        <v>128</v>
      </c>
    </row>
    <row r="63" ht="12.75">
      <c r="B63" t="s">
        <v>88</v>
      </c>
    </row>
    <row r="64" spans="2:7" ht="12.75">
      <c r="B64" t="s">
        <v>102</v>
      </c>
      <c r="F64" s="67"/>
      <c r="G64" s="67"/>
    </row>
    <row r="65" spans="2:7" ht="12.75">
      <c r="B65" t="s">
        <v>103</v>
      </c>
      <c r="F65" s="67"/>
      <c r="G65" s="67"/>
    </row>
    <row r="66" spans="2:7" ht="12.75">
      <c r="B66" t="s">
        <v>99</v>
      </c>
      <c r="F66" s="67"/>
      <c r="G66" s="67"/>
    </row>
    <row r="67" spans="2:7" ht="12.75">
      <c r="B67" t="s">
        <v>100</v>
      </c>
      <c r="F67" s="68"/>
      <c r="G67" s="68"/>
    </row>
    <row r="68" spans="2:7" ht="12.75">
      <c r="B68" t="s">
        <v>89</v>
      </c>
      <c r="F68" s="68"/>
      <c r="G68" s="68"/>
    </row>
    <row r="69" ht="12.75">
      <c r="B69" t="s">
        <v>84</v>
      </c>
    </row>
    <row r="70" ht="12.75">
      <c r="B70" t="s">
        <v>87</v>
      </c>
    </row>
    <row r="71" spans="2:7" ht="12.75">
      <c r="B71" t="s">
        <v>96</v>
      </c>
      <c r="G71" s="46" t="s">
        <v>130</v>
      </c>
    </row>
    <row r="72" ht="12.75">
      <c r="B72" t="s">
        <v>97</v>
      </c>
    </row>
    <row r="73" spans="2:9" ht="12.75">
      <c r="B73" t="s">
        <v>92</v>
      </c>
      <c r="E73" s="14"/>
      <c r="F73" s="14"/>
      <c r="I73" s="15"/>
    </row>
    <row r="74" spans="2:9" ht="12.75">
      <c r="B74" t="s">
        <v>129</v>
      </c>
      <c r="E74" s="14"/>
      <c r="F74" s="14"/>
      <c r="I74" s="15"/>
    </row>
    <row r="75" spans="2:9" ht="12.75">
      <c r="B75" t="s">
        <v>72</v>
      </c>
      <c r="C75" s="49"/>
      <c r="D75" s="50"/>
      <c r="E75" s="14"/>
      <c r="F75" s="14"/>
      <c r="I75" s="15"/>
    </row>
    <row r="76" spans="2:9" ht="12.75">
      <c r="B76" t="s">
        <v>93</v>
      </c>
      <c r="I76" s="15"/>
    </row>
    <row r="77" ht="12.75">
      <c r="B77" t="s">
        <v>121</v>
      </c>
    </row>
    <row r="78" ht="12.75">
      <c r="B78" t="s">
        <v>90</v>
      </c>
    </row>
    <row r="79" ht="12.75">
      <c r="B79" t="s">
        <v>91</v>
      </c>
    </row>
    <row r="80" ht="12.75">
      <c r="B80" t="s">
        <v>104</v>
      </c>
    </row>
    <row r="81" ht="12.75">
      <c r="B81" t="s">
        <v>29</v>
      </c>
    </row>
    <row r="82" spans="2:22" ht="12.75">
      <c r="B82" t="s">
        <v>35</v>
      </c>
      <c r="C82" t="s">
        <v>11</v>
      </c>
      <c r="D82" t="s">
        <v>127</v>
      </c>
      <c r="E82" s="30" t="s">
        <v>36</v>
      </c>
      <c r="G82" s="34" t="s">
        <v>36</v>
      </c>
      <c r="H82" s="21" t="s">
        <v>37</v>
      </c>
      <c r="I82" s="35"/>
      <c r="K82" s="34" t="s">
        <v>36</v>
      </c>
      <c r="L82" s="21" t="s">
        <v>37</v>
      </c>
      <c r="M82" s="34"/>
      <c r="N82" s="21"/>
      <c r="O82" s="35"/>
      <c r="Q82" s="30"/>
      <c r="S82" s="87" t="s">
        <v>71</v>
      </c>
      <c r="T82" s="30"/>
      <c r="V82" s="30"/>
    </row>
    <row r="83" spans="2:22" ht="12.75">
      <c r="B83" t="s">
        <v>38</v>
      </c>
      <c r="E83" s="30" t="s">
        <v>39</v>
      </c>
      <c r="G83" s="34" t="s">
        <v>40</v>
      </c>
      <c r="H83" s="21" t="s">
        <v>40</v>
      </c>
      <c r="I83" s="35"/>
      <c r="K83" s="34" t="s">
        <v>40</v>
      </c>
      <c r="L83" s="21" t="s">
        <v>40</v>
      </c>
      <c r="M83" s="34"/>
      <c r="N83" s="21"/>
      <c r="O83" s="35"/>
      <c r="Q83" s="30"/>
      <c r="S83" s="88" t="s">
        <v>39</v>
      </c>
      <c r="T83" s="30"/>
      <c r="V83" s="30"/>
    </row>
    <row r="84" spans="2:22" ht="12.75">
      <c r="B84" t="s">
        <v>79</v>
      </c>
      <c r="E84" s="30"/>
      <c r="G84" s="34" t="s">
        <v>77</v>
      </c>
      <c r="H84" s="21" t="s">
        <v>77</v>
      </c>
      <c r="I84" s="35"/>
      <c r="K84" s="34" t="s">
        <v>78</v>
      </c>
      <c r="L84" s="21" t="s">
        <v>78</v>
      </c>
      <c r="M84" s="34"/>
      <c r="N84" s="21"/>
      <c r="O84" s="35"/>
      <c r="Q84" s="30"/>
      <c r="T84" s="30"/>
      <c r="V84" s="30"/>
    </row>
    <row r="85" spans="2:22" s="72" customFormat="1" ht="12.75">
      <c r="B85" s="25" t="s">
        <v>56</v>
      </c>
      <c r="C85" s="25">
        <v>0</v>
      </c>
      <c r="D85" s="25">
        <v>0</v>
      </c>
      <c r="E85" s="31">
        <v>0</v>
      </c>
      <c r="F85" s="26"/>
      <c r="G85" s="36">
        <v>0</v>
      </c>
      <c r="H85" s="27">
        <v>0</v>
      </c>
      <c r="I85" s="37">
        <f>H85-G85</f>
        <v>0</v>
      </c>
      <c r="J85" s="26"/>
      <c r="K85" s="36">
        <v>0</v>
      </c>
      <c r="L85" s="27">
        <v>0</v>
      </c>
      <c r="M85" s="36">
        <f>-K85</f>
        <v>0</v>
      </c>
      <c r="N85" s="27">
        <f>-L85</f>
        <v>0</v>
      </c>
      <c r="O85" s="37">
        <f>M85-N85</f>
        <v>0</v>
      </c>
      <c r="P85" s="26"/>
      <c r="Q85" s="31">
        <f>I85+O85</f>
        <v>0</v>
      </c>
      <c r="R85" s="39"/>
      <c r="S85" s="89">
        <v>0</v>
      </c>
      <c r="T85" s="31">
        <f>E85+S85</f>
        <v>0</v>
      </c>
      <c r="U85" s="25"/>
      <c r="V85" s="31">
        <f>T85-E85</f>
        <v>0</v>
      </c>
    </row>
    <row r="86" spans="2:17" ht="12.75">
      <c r="B86" t="s">
        <v>162</v>
      </c>
      <c r="C86" s="47"/>
      <c r="D86" s="47"/>
      <c r="E86" s="48"/>
      <c r="F86" s="48"/>
      <c r="G86" s="48"/>
      <c r="H86" s="48"/>
      <c r="I86" s="48"/>
      <c r="J86" s="48"/>
      <c r="K86" s="48"/>
      <c r="L86" s="48"/>
      <c r="M86" s="48"/>
      <c r="N86" s="48"/>
      <c r="O86" s="48"/>
      <c r="P86" s="48"/>
      <c r="Q86" s="48"/>
    </row>
    <row r="87" spans="2:17" ht="12.75">
      <c r="B87" s="47" t="s">
        <v>128</v>
      </c>
      <c r="C87" s="47"/>
      <c r="D87" s="47"/>
      <c r="E87" s="48"/>
      <c r="F87" s="48"/>
      <c r="G87" s="48"/>
      <c r="H87" s="48"/>
      <c r="I87" s="48"/>
      <c r="J87" s="48"/>
      <c r="K87" s="48"/>
      <c r="L87" s="48"/>
      <c r="M87" s="48"/>
      <c r="N87" s="48"/>
      <c r="O87" s="48"/>
      <c r="P87" s="48"/>
      <c r="Q87" s="48"/>
    </row>
    <row r="88" spans="2:17" ht="12.75">
      <c r="B88" s="47" t="s">
        <v>88</v>
      </c>
      <c r="C88" s="47"/>
      <c r="D88" s="47"/>
      <c r="E88" s="48"/>
      <c r="F88" s="48"/>
      <c r="G88" s="48"/>
      <c r="H88" s="48"/>
      <c r="I88" s="48"/>
      <c r="J88" s="48"/>
      <c r="K88" s="48"/>
      <c r="L88" s="48"/>
      <c r="M88" s="48"/>
      <c r="N88" s="48"/>
      <c r="O88" s="48"/>
      <c r="P88" s="48"/>
      <c r="Q88" s="48"/>
    </row>
    <row r="89" spans="2:17" ht="12.75">
      <c r="B89" s="47" t="s">
        <v>102</v>
      </c>
      <c r="C89" s="47"/>
      <c r="D89" s="47"/>
      <c r="E89" s="48"/>
      <c r="F89" s="48"/>
      <c r="G89" s="48"/>
      <c r="H89" s="48"/>
      <c r="I89" s="48"/>
      <c r="J89" s="48"/>
      <c r="K89" s="48"/>
      <c r="L89" s="48"/>
      <c r="M89" s="48"/>
      <c r="N89" s="48"/>
      <c r="O89" s="48"/>
      <c r="P89" s="48"/>
      <c r="Q89" s="48"/>
    </row>
    <row r="90" spans="2:17" ht="12.75">
      <c r="B90" s="47" t="s">
        <v>103</v>
      </c>
      <c r="C90" s="47"/>
      <c r="D90" s="47"/>
      <c r="E90" s="48"/>
      <c r="F90" s="48"/>
      <c r="G90" s="48"/>
      <c r="H90" s="48"/>
      <c r="I90" s="48"/>
      <c r="J90" s="48"/>
      <c r="K90" s="48"/>
      <c r="L90" s="48"/>
      <c r="M90" s="48"/>
      <c r="N90" s="48"/>
      <c r="O90" s="48"/>
      <c r="P90" s="48"/>
      <c r="Q90" s="48"/>
    </row>
    <row r="91" spans="2:17" ht="12.75">
      <c r="B91" t="s">
        <v>144</v>
      </c>
      <c r="C91" s="47"/>
      <c r="D91" s="47"/>
      <c r="E91" s="48"/>
      <c r="F91" s="48"/>
      <c r="G91" s="48"/>
      <c r="H91" s="48"/>
      <c r="I91" s="48"/>
      <c r="J91" s="48"/>
      <c r="K91" s="48"/>
      <c r="L91" s="48"/>
      <c r="M91" s="48"/>
      <c r="N91" s="48"/>
      <c r="O91" s="48"/>
      <c r="P91" s="48"/>
      <c r="Q91" s="48"/>
    </row>
    <row r="92" spans="2:17" ht="12.75">
      <c r="B92" s="47" t="s">
        <v>100</v>
      </c>
      <c r="C92" s="47"/>
      <c r="D92" s="47"/>
      <c r="E92" s="48"/>
      <c r="F92" s="48"/>
      <c r="G92" s="48"/>
      <c r="H92" s="48"/>
      <c r="I92" s="48"/>
      <c r="J92" s="48"/>
      <c r="K92" s="48"/>
      <c r="L92" s="48"/>
      <c r="M92" s="48"/>
      <c r="N92" s="48"/>
      <c r="O92" s="48"/>
      <c r="P92" s="48"/>
      <c r="Q92" s="48"/>
    </row>
    <row r="93" spans="2:17" ht="12.75">
      <c r="B93" s="47" t="s">
        <v>89</v>
      </c>
      <c r="C93" s="47"/>
      <c r="D93" s="47"/>
      <c r="E93" s="48"/>
      <c r="F93" s="48"/>
      <c r="G93" s="48"/>
      <c r="H93" s="48"/>
      <c r="I93" s="48"/>
      <c r="J93" s="48"/>
      <c r="K93" s="48"/>
      <c r="L93" s="48"/>
      <c r="M93" s="48"/>
      <c r="N93" s="48"/>
      <c r="O93" s="48"/>
      <c r="P93" s="48"/>
      <c r="Q93" s="48"/>
    </row>
    <row r="94" spans="2:17" ht="12.75">
      <c r="B94" s="47" t="s">
        <v>96</v>
      </c>
      <c r="C94" s="47"/>
      <c r="D94" s="47"/>
      <c r="E94" s="46" t="s">
        <v>118</v>
      </c>
      <c r="F94" s="46"/>
      <c r="G94" s="46"/>
      <c r="H94" s="48"/>
      <c r="I94" s="48"/>
      <c r="J94" s="48"/>
      <c r="K94" s="48"/>
      <c r="L94" s="48"/>
      <c r="M94" s="48"/>
      <c r="N94" s="48"/>
      <c r="O94" s="48"/>
      <c r="P94" s="48"/>
      <c r="Q94" s="48"/>
    </row>
    <row r="95" spans="2:17" ht="12.75">
      <c r="B95" s="47" t="s">
        <v>97</v>
      </c>
      <c r="C95" s="47"/>
      <c r="D95" s="47"/>
      <c r="E95" s="48"/>
      <c r="F95" s="48"/>
      <c r="G95" s="48"/>
      <c r="H95" s="48"/>
      <c r="I95" s="48"/>
      <c r="J95" s="48"/>
      <c r="K95" s="48"/>
      <c r="L95" s="48"/>
      <c r="M95" s="48"/>
      <c r="N95" s="48"/>
      <c r="O95" s="48"/>
      <c r="P95" s="48"/>
      <c r="Q95" s="48"/>
    </row>
    <row r="96" spans="2:17" ht="12.75">
      <c r="B96" s="47" t="s">
        <v>92</v>
      </c>
      <c r="C96" s="47"/>
      <c r="D96" s="47"/>
      <c r="E96" s="48"/>
      <c r="F96" s="48"/>
      <c r="G96" s="48"/>
      <c r="H96" s="48"/>
      <c r="I96" s="48"/>
      <c r="J96" s="48"/>
      <c r="K96" s="48"/>
      <c r="L96" s="48"/>
      <c r="M96" s="48"/>
      <c r="N96" s="48"/>
      <c r="O96" s="48"/>
      <c r="P96" s="48"/>
      <c r="Q96" s="48"/>
    </row>
    <row r="97" spans="2:17" ht="12.75">
      <c r="B97" s="47" t="s">
        <v>141</v>
      </c>
      <c r="C97" s="49"/>
      <c r="D97" s="50"/>
      <c r="E97" s="51"/>
      <c r="F97" s="51"/>
      <c r="G97" s="48"/>
      <c r="H97" s="48"/>
      <c r="I97" s="52"/>
      <c r="J97" s="48"/>
      <c r="K97" s="48"/>
      <c r="L97" s="48"/>
      <c r="M97" s="48"/>
      <c r="N97" s="48"/>
      <c r="O97" s="48"/>
      <c r="P97" s="48"/>
      <c r="Q97" s="48"/>
    </row>
    <row r="98" spans="2:17" ht="12.75">
      <c r="B98" s="47" t="s">
        <v>72</v>
      </c>
      <c r="C98" s="49"/>
      <c r="D98" s="50"/>
      <c r="E98" s="51"/>
      <c r="F98" s="51"/>
      <c r="G98" s="48"/>
      <c r="H98" s="48"/>
      <c r="I98" s="52"/>
      <c r="J98" s="48"/>
      <c r="K98" s="48"/>
      <c r="L98" s="48"/>
      <c r="M98" s="48"/>
      <c r="N98" s="48"/>
      <c r="O98" s="48"/>
      <c r="P98" s="48"/>
      <c r="Q98" s="48"/>
    </row>
    <row r="99" spans="2:17" ht="12.75">
      <c r="B99" s="47" t="s">
        <v>93</v>
      </c>
      <c r="C99" s="49"/>
      <c r="D99" s="50"/>
      <c r="E99" s="51"/>
      <c r="F99" s="51"/>
      <c r="G99" s="48"/>
      <c r="H99" s="48"/>
      <c r="I99" s="52"/>
      <c r="J99" s="48"/>
      <c r="K99" s="48"/>
      <c r="L99" s="48"/>
      <c r="M99" s="48"/>
      <c r="N99" s="48"/>
      <c r="O99" s="48"/>
      <c r="P99" s="48"/>
      <c r="Q99" s="48"/>
    </row>
    <row r="100" spans="2:17" ht="12.75">
      <c r="B100" s="47" t="s">
        <v>94</v>
      </c>
      <c r="C100" s="49"/>
      <c r="D100" s="50"/>
      <c r="E100" s="51"/>
      <c r="F100" s="51"/>
      <c r="G100" s="48"/>
      <c r="H100" s="48"/>
      <c r="I100" s="52"/>
      <c r="J100" s="48"/>
      <c r="K100" s="48"/>
      <c r="L100" s="48"/>
      <c r="M100" s="48"/>
      <c r="N100" s="48"/>
      <c r="O100" s="48"/>
      <c r="P100" s="48"/>
      <c r="Q100" s="48"/>
    </row>
    <row r="101" spans="2:17" ht="12.75">
      <c r="B101" t="s">
        <v>145</v>
      </c>
      <c r="C101" s="47"/>
      <c r="D101" s="47"/>
      <c r="E101" s="48"/>
      <c r="F101" s="48"/>
      <c r="G101" s="48"/>
      <c r="H101" s="48"/>
      <c r="I101" s="48"/>
      <c r="J101" s="48"/>
      <c r="K101" s="48"/>
      <c r="L101" s="48"/>
      <c r="M101" s="48"/>
      <c r="N101" s="48"/>
      <c r="O101" s="48"/>
      <c r="P101" s="48"/>
      <c r="Q101" s="48"/>
    </row>
    <row r="102" spans="2:17" ht="12.75">
      <c r="B102" s="47" t="s">
        <v>91</v>
      </c>
      <c r="C102" s="47"/>
      <c r="D102" s="47"/>
      <c r="E102" s="48"/>
      <c r="F102" s="48"/>
      <c r="G102" s="48"/>
      <c r="H102" s="48"/>
      <c r="I102" s="48"/>
      <c r="J102" s="48"/>
      <c r="K102" s="48"/>
      <c r="L102" s="48"/>
      <c r="M102" s="48"/>
      <c r="N102" s="48"/>
      <c r="O102" s="48"/>
      <c r="P102" s="48"/>
      <c r="Q102" s="48"/>
    </row>
    <row r="103" spans="2:17" ht="12.75">
      <c r="B103" t="s">
        <v>135</v>
      </c>
      <c r="C103" s="47"/>
      <c r="D103" s="47"/>
      <c r="E103" s="48"/>
      <c r="F103" s="48"/>
      <c r="G103" s="48"/>
      <c r="H103" s="48"/>
      <c r="I103" s="48"/>
      <c r="J103" s="48"/>
      <c r="K103" s="48"/>
      <c r="L103" s="48"/>
      <c r="M103" s="48"/>
      <c r="N103" s="48"/>
      <c r="O103" s="48"/>
      <c r="P103" s="48"/>
      <c r="Q103" s="48"/>
    </row>
    <row r="104" spans="2:17" ht="12.75">
      <c r="B104" s="47" t="s">
        <v>29</v>
      </c>
      <c r="C104" s="47"/>
      <c r="D104" s="47"/>
      <c r="E104" s="48"/>
      <c r="F104" s="48"/>
      <c r="G104" s="48"/>
      <c r="H104" s="48"/>
      <c r="I104" s="48"/>
      <c r="J104" s="48"/>
      <c r="K104" s="48"/>
      <c r="L104" s="48"/>
      <c r="M104" s="48"/>
      <c r="N104" s="48"/>
      <c r="O104" s="48"/>
      <c r="P104" s="48"/>
      <c r="Q104" s="48"/>
    </row>
    <row r="105" spans="2:22" ht="12.75">
      <c r="B105" s="47" t="s">
        <v>35</v>
      </c>
      <c r="C105" t="s">
        <v>146</v>
      </c>
      <c r="D105" s="47"/>
      <c r="E105" s="53" t="s">
        <v>36</v>
      </c>
      <c r="F105" s="48"/>
      <c r="G105" s="54" t="s">
        <v>36</v>
      </c>
      <c r="H105" s="55" t="s">
        <v>37</v>
      </c>
      <c r="I105" s="56"/>
      <c r="J105" s="48"/>
      <c r="K105" s="54" t="s">
        <v>36</v>
      </c>
      <c r="L105" s="55" t="s">
        <v>37</v>
      </c>
      <c r="M105" s="54"/>
      <c r="N105" s="55"/>
      <c r="O105" s="56"/>
      <c r="P105" s="48"/>
      <c r="Q105" s="53"/>
      <c r="S105" s="87" t="s">
        <v>71</v>
      </c>
      <c r="T105" s="30"/>
      <c r="V105" s="30"/>
    </row>
    <row r="106" spans="2:22" ht="12.75">
      <c r="B106" s="47" t="s">
        <v>38</v>
      </c>
      <c r="C106" s="47"/>
      <c r="D106" s="47"/>
      <c r="E106" s="53" t="s">
        <v>39</v>
      </c>
      <c r="F106" s="48"/>
      <c r="G106" s="54" t="s">
        <v>40</v>
      </c>
      <c r="H106" s="55" t="s">
        <v>40</v>
      </c>
      <c r="I106" s="56"/>
      <c r="J106" s="48"/>
      <c r="K106" s="54" t="s">
        <v>40</v>
      </c>
      <c r="L106" s="55" t="s">
        <v>40</v>
      </c>
      <c r="M106" s="54"/>
      <c r="N106" s="55"/>
      <c r="O106" s="56"/>
      <c r="P106" s="48"/>
      <c r="Q106" s="53"/>
      <c r="S106" s="88" t="s">
        <v>39</v>
      </c>
      <c r="T106" s="30"/>
      <c r="V106" s="30"/>
    </row>
    <row r="107" spans="2:22" ht="12.75">
      <c r="B107" s="47" t="s">
        <v>79</v>
      </c>
      <c r="C107" s="47"/>
      <c r="D107" s="47"/>
      <c r="E107" s="53"/>
      <c r="F107" s="48"/>
      <c r="G107" s="54" t="s">
        <v>77</v>
      </c>
      <c r="H107" s="55" t="s">
        <v>77</v>
      </c>
      <c r="I107" s="56"/>
      <c r="J107" s="48"/>
      <c r="K107" s="54" t="s">
        <v>78</v>
      </c>
      <c r="L107" s="55" t="s">
        <v>78</v>
      </c>
      <c r="M107" s="54"/>
      <c r="N107" s="55"/>
      <c r="O107" s="56"/>
      <c r="P107" s="48"/>
      <c r="Q107" s="53"/>
      <c r="T107" s="30"/>
      <c r="V107" s="30"/>
    </row>
    <row r="108" spans="2:22" s="72" customFormat="1" ht="12.75">
      <c r="B108" s="57" t="s">
        <v>136</v>
      </c>
      <c r="C108" s="81">
        <v>0</v>
      </c>
      <c r="D108" s="57" t="s">
        <v>118</v>
      </c>
      <c r="E108" s="58">
        <v>0</v>
      </c>
      <c r="F108" s="59"/>
      <c r="G108" s="60">
        <v>0</v>
      </c>
      <c r="H108" s="61">
        <v>0</v>
      </c>
      <c r="I108" s="37">
        <f>H108-G108</f>
        <v>0</v>
      </c>
      <c r="J108" s="59"/>
      <c r="K108" s="60">
        <v>0</v>
      </c>
      <c r="L108" s="61">
        <v>0</v>
      </c>
      <c r="M108" s="60">
        <f>-K108</f>
        <v>0</v>
      </c>
      <c r="N108" s="61">
        <f>-L108</f>
        <v>0</v>
      </c>
      <c r="O108" s="62">
        <f>M108-N108</f>
        <v>0</v>
      </c>
      <c r="P108" s="59"/>
      <c r="Q108" s="58">
        <f>I108+O108</f>
        <v>0</v>
      </c>
      <c r="R108" s="39"/>
      <c r="S108" s="89">
        <v>0</v>
      </c>
      <c r="T108" s="31">
        <f>E108+S108</f>
        <v>0</v>
      </c>
      <c r="U108" s="25"/>
      <c r="V108" s="31">
        <f>T108-E108</f>
        <v>0</v>
      </c>
    </row>
    <row r="109" spans="2:22" s="72" customFormat="1" ht="12.75">
      <c r="B109" s="80" t="s">
        <v>163</v>
      </c>
      <c r="C109" s="81"/>
      <c r="D109" s="57"/>
      <c r="E109" s="61"/>
      <c r="F109" s="59"/>
      <c r="G109" s="61"/>
      <c r="H109" s="61"/>
      <c r="I109" s="27"/>
      <c r="J109" s="59"/>
      <c r="K109" s="61"/>
      <c r="L109" s="61"/>
      <c r="M109" s="61"/>
      <c r="N109" s="61"/>
      <c r="O109" s="61"/>
      <c r="P109" s="59"/>
      <c r="Q109" s="61"/>
      <c r="R109" s="39"/>
      <c r="S109" s="89"/>
      <c r="T109" s="27"/>
      <c r="U109" s="25"/>
      <c r="V109" s="27"/>
    </row>
    <row r="110" spans="2:17" ht="12.75">
      <c r="B110" s="80" t="s">
        <v>128</v>
      </c>
      <c r="C110" s="47"/>
      <c r="D110" s="47"/>
      <c r="E110" s="48"/>
      <c r="F110" s="48"/>
      <c r="G110" s="48"/>
      <c r="H110" s="48"/>
      <c r="I110" s="48"/>
      <c r="J110" s="48"/>
      <c r="K110" s="48"/>
      <c r="L110" s="48"/>
      <c r="M110" s="48"/>
      <c r="N110" s="48"/>
      <c r="O110" s="48"/>
      <c r="P110" s="48"/>
      <c r="Q110" s="48"/>
    </row>
    <row r="111" spans="2:17" ht="12.75">
      <c r="B111" s="80" t="s">
        <v>88</v>
      </c>
      <c r="C111" s="47"/>
      <c r="D111" s="47"/>
      <c r="E111" s="48"/>
      <c r="F111" s="48"/>
      <c r="G111" s="48"/>
      <c r="H111" s="48"/>
      <c r="I111" s="48"/>
      <c r="J111" s="48"/>
      <c r="K111" s="48"/>
      <c r="L111" s="48"/>
      <c r="M111" s="48"/>
      <c r="N111" s="48"/>
      <c r="O111" s="48"/>
      <c r="P111" s="48"/>
      <c r="Q111" s="48"/>
    </row>
    <row r="112" spans="2:17" ht="12.75">
      <c r="B112" s="80" t="s">
        <v>102</v>
      </c>
      <c r="C112" s="47"/>
      <c r="D112" s="47"/>
      <c r="E112" s="48"/>
      <c r="F112" s="48"/>
      <c r="G112" s="48"/>
      <c r="H112" s="48"/>
      <c r="I112" s="48"/>
      <c r="J112" s="48"/>
      <c r="K112" s="48"/>
      <c r="L112" s="48"/>
      <c r="M112" s="48"/>
      <c r="N112" s="48"/>
      <c r="O112" s="48"/>
      <c r="P112" s="48"/>
      <c r="Q112" s="48"/>
    </row>
    <row r="113" spans="2:17" ht="12.75">
      <c r="B113" s="80" t="s">
        <v>103</v>
      </c>
      <c r="C113" s="47"/>
      <c r="D113" s="47"/>
      <c r="E113" s="48"/>
      <c r="F113" s="48"/>
      <c r="G113" s="48"/>
      <c r="H113" s="48"/>
      <c r="I113" s="48"/>
      <c r="J113" s="48"/>
      <c r="K113" s="48"/>
      <c r="L113" s="48"/>
      <c r="M113" s="48"/>
      <c r="N113" s="48"/>
      <c r="O113" s="48"/>
      <c r="P113" s="48"/>
      <c r="Q113" s="48"/>
    </row>
    <row r="114" spans="2:17" ht="12.75">
      <c r="B114" s="80" t="s">
        <v>99</v>
      </c>
      <c r="C114" s="47"/>
      <c r="D114" s="47"/>
      <c r="E114" s="48"/>
      <c r="F114" s="48"/>
      <c r="G114" s="48"/>
      <c r="H114" s="48"/>
      <c r="I114" s="48"/>
      <c r="J114" s="48"/>
      <c r="K114" s="48"/>
      <c r="L114" s="48"/>
      <c r="M114" s="48"/>
      <c r="N114" s="48"/>
      <c r="O114" s="48"/>
      <c r="P114" s="48"/>
      <c r="Q114" s="48"/>
    </row>
    <row r="115" spans="2:17" ht="12.75">
      <c r="B115" s="80" t="s">
        <v>100</v>
      </c>
      <c r="C115" s="47"/>
      <c r="D115" s="47"/>
      <c r="E115" s="48"/>
      <c r="F115" s="48"/>
      <c r="G115" s="48"/>
      <c r="H115" s="48"/>
      <c r="I115" s="48"/>
      <c r="J115" s="48"/>
      <c r="K115" s="48"/>
      <c r="L115" s="48"/>
      <c r="M115" s="48"/>
      <c r="N115" s="48"/>
      <c r="O115" s="48"/>
      <c r="P115" s="48"/>
      <c r="Q115" s="48"/>
    </row>
    <row r="116" spans="2:17" ht="12.75">
      <c r="B116" s="80" t="s">
        <v>89</v>
      </c>
      <c r="C116" s="47"/>
      <c r="D116" s="47"/>
      <c r="E116" s="48"/>
      <c r="F116" s="48"/>
      <c r="G116" s="48"/>
      <c r="H116" s="48"/>
      <c r="I116" s="48"/>
      <c r="J116" s="48"/>
      <c r="K116" s="48"/>
      <c r="L116" s="48"/>
      <c r="M116" s="48"/>
      <c r="N116" s="48"/>
      <c r="O116" s="48"/>
      <c r="P116" s="48"/>
      <c r="Q116" s="48"/>
    </row>
    <row r="117" spans="2:17" ht="12.75">
      <c r="B117" s="80" t="s">
        <v>96</v>
      </c>
      <c r="C117" s="47"/>
      <c r="D117" s="47"/>
      <c r="E117" s="48"/>
      <c r="F117" s="48"/>
      <c r="G117" s="48"/>
      <c r="H117" s="48"/>
      <c r="I117" s="48"/>
      <c r="J117" s="48"/>
      <c r="K117" s="48"/>
      <c r="L117" s="48"/>
      <c r="M117" s="48"/>
      <c r="N117" s="48"/>
      <c r="O117" s="48"/>
      <c r="P117" s="48"/>
      <c r="Q117" s="48"/>
    </row>
    <row r="118" spans="2:17" ht="12.75">
      <c r="B118" s="80" t="s">
        <v>97</v>
      </c>
      <c r="C118" s="47"/>
      <c r="D118" s="47"/>
      <c r="E118" s="46" t="s">
        <v>119</v>
      </c>
      <c r="F118" s="46"/>
      <c r="G118" s="46"/>
      <c r="H118" s="48"/>
      <c r="I118" s="48"/>
      <c r="J118" s="48"/>
      <c r="K118" s="48"/>
      <c r="L118" s="48"/>
      <c r="M118" s="48"/>
      <c r="N118" s="48"/>
      <c r="O118" s="48"/>
      <c r="P118" s="48"/>
      <c r="Q118" s="48"/>
    </row>
    <row r="119" spans="2:17" ht="12.75">
      <c r="B119" s="80" t="s">
        <v>92</v>
      </c>
      <c r="C119" s="47"/>
      <c r="D119" s="47"/>
      <c r="E119" s="48"/>
      <c r="F119" s="48"/>
      <c r="G119" s="48"/>
      <c r="H119" s="48"/>
      <c r="I119" s="48"/>
      <c r="J119" s="48"/>
      <c r="K119" s="48"/>
      <c r="L119" s="48"/>
      <c r="M119" s="48"/>
      <c r="N119" s="48"/>
      <c r="O119" s="48"/>
      <c r="P119" s="48"/>
      <c r="Q119" s="48"/>
    </row>
    <row r="120" spans="2:17" ht="12.75">
      <c r="B120" s="80" t="s">
        <v>120</v>
      </c>
      <c r="C120" s="47"/>
      <c r="D120" s="47"/>
      <c r="E120" s="48"/>
      <c r="F120" s="48"/>
      <c r="G120" s="48"/>
      <c r="H120" s="48"/>
      <c r="I120" s="48"/>
      <c r="J120" s="48"/>
      <c r="K120" s="48"/>
      <c r="L120" s="48"/>
      <c r="M120" s="48"/>
      <c r="N120" s="48"/>
      <c r="O120" s="48"/>
      <c r="P120" s="48"/>
      <c r="Q120" s="48"/>
    </row>
    <row r="121" spans="2:17" ht="12.75">
      <c r="B121" s="80" t="s">
        <v>72</v>
      </c>
      <c r="C121" s="49"/>
      <c r="D121" s="50"/>
      <c r="E121" s="51"/>
      <c r="F121" s="51"/>
      <c r="G121" s="48"/>
      <c r="H121" s="48"/>
      <c r="I121" s="52"/>
      <c r="J121" s="48"/>
      <c r="K121" s="48"/>
      <c r="L121" s="48"/>
      <c r="M121" s="48"/>
      <c r="N121" s="48"/>
      <c r="O121" s="48"/>
      <c r="P121" s="48"/>
      <c r="Q121" s="48"/>
    </row>
    <row r="122" spans="2:17" ht="12.75">
      <c r="B122" s="80" t="s">
        <v>93</v>
      </c>
      <c r="C122" s="49"/>
      <c r="D122" s="50"/>
      <c r="E122" s="51"/>
      <c r="F122" s="51"/>
      <c r="G122" s="48"/>
      <c r="H122" s="48"/>
      <c r="I122" s="52"/>
      <c r="J122" s="48"/>
      <c r="K122" s="48"/>
      <c r="L122" s="48"/>
      <c r="M122" s="48"/>
      <c r="N122" s="48"/>
      <c r="O122" s="48"/>
      <c r="P122" s="48"/>
      <c r="Q122" s="48"/>
    </row>
    <row r="123" spans="2:17" ht="12.75">
      <c r="B123" s="80" t="s">
        <v>121</v>
      </c>
      <c r="C123" s="49"/>
      <c r="D123" s="50"/>
      <c r="E123" s="51"/>
      <c r="F123" s="51"/>
      <c r="G123" s="48"/>
      <c r="H123" s="48"/>
      <c r="I123" s="52"/>
      <c r="J123" s="48"/>
      <c r="K123" s="48"/>
      <c r="L123" s="48"/>
      <c r="M123" s="48"/>
      <c r="N123" s="48"/>
      <c r="O123" s="48"/>
      <c r="P123" s="48"/>
      <c r="Q123" s="48"/>
    </row>
    <row r="124" spans="2:17" ht="12.75">
      <c r="B124" s="80" t="s">
        <v>90</v>
      </c>
      <c r="C124" s="47"/>
      <c r="D124" s="47"/>
      <c r="E124" s="48"/>
      <c r="F124" s="48"/>
      <c r="G124" s="48"/>
      <c r="H124" s="48"/>
      <c r="I124" s="48"/>
      <c r="J124" s="48"/>
      <c r="K124" s="48"/>
      <c r="L124" s="48"/>
      <c r="M124" s="48"/>
      <c r="N124" s="48"/>
      <c r="O124" s="48"/>
      <c r="P124" s="48"/>
      <c r="Q124" s="48"/>
    </row>
    <row r="125" spans="2:17" ht="12.75">
      <c r="B125" s="80" t="s">
        <v>91</v>
      </c>
      <c r="C125" s="47"/>
      <c r="D125" s="47"/>
      <c r="E125" s="48"/>
      <c r="F125" s="48"/>
      <c r="G125" s="48"/>
      <c r="H125" s="48"/>
      <c r="I125" s="48"/>
      <c r="J125" s="48"/>
      <c r="K125" s="48"/>
      <c r="L125" s="48"/>
      <c r="M125" s="48"/>
      <c r="N125" s="48"/>
      <c r="O125" s="48"/>
      <c r="P125" s="48"/>
      <c r="Q125" s="48"/>
    </row>
    <row r="126" spans="2:17" ht="12.75">
      <c r="B126" s="80" t="s">
        <v>138</v>
      </c>
      <c r="C126" s="47"/>
      <c r="D126" s="47"/>
      <c r="E126" s="48"/>
      <c r="F126" s="48"/>
      <c r="G126" s="48"/>
      <c r="H126" s="48"/>
      <c r="I126" s="48"/>
      <c r="J126" s="48"/>
      <c r="K126" s="48"/>
      <c r="L126" s="48"/>
      <c r="M126" s="48"/>
      <c r="N126" s="48"/>
      <c r="O126" s="48"/>
      <c r="P126" s="48"/>
      <c r="Q126" s="48"/>
    </row>
    <row r="127" spans="2:17" ht="12.75">
      <c r="B127" s="47" t="s">
        <v>29</v>
      </c>
      <c r="C127" s="47"/>
      <c r="D127" s="47"/>
      <c r="E127" s="48"/>
      <c r="F127" s="48"/>
      <c r="G127" s="48"/>
      <c r="H127" s="48"/>
      <c r="I127" s="48"/>
      <c r="J127" s="48"/>
      <c r="K127" s="48"/>
      <c r="L127" s="48"/>
      <c r="M127" s="48"/>
      <c r="N127" s="48"/>
      <c r="O127" s="48"/>
      <c r="P127" s="48"/>
      <c r="Q127" s="48"/>
    </row>
    <row r="128" spans="2:22" ht="12.75">
      <c r="B128" s="47" t="s">
        <v>35</v>
      </c>
      <c r="C128" t="s">
        <v>7</v>
      </c>
      <c r="D128" s="47"/>
      <c r="E128" s="53" t="s">
        <v>36</v>
      </c>
      <c r="F128" s="48"/>
      <c r="G128" s="54" t="s">
        <v>36</v>
      </c>
      <c r="H128" s="55" t="s">
        <v>37</v>
      </c>
      <c r="I128" s="56"/>
      <c r="J128" s="48"/>
      <c r="K128" s="54" t="s">
        <v>36</v>
      </c>
      <c r="L128" s="55" t="s">
        <v>37</v>
      </c>
      <c r="M128" s="54"/>
      <c r="N128" s="55"/>
      <c r="O128" s="56"/>
      <c r="P128" s="48"/>
      <c r="Q128" s="53"/>
      <c r="S128" s="87" t="s">
        <v>71</v>
      </c>
      <c r="T128" s="30"/>
      <c r="V128" s="30"/>
    </row>
    <row r="129" spans="2:22" ht="12.75">
      <c r="B129" s="47" t="s">
        <v>38</v>
      </c>
      <c r="C129" s="47"/>
      <c r="D129" s="47"/>
      <c r="E129" s="53" t="s">
        <v>39</v>
      </c>
      <c r="F129" s="48"/>
      <c r="G129" s="54" t="s">
        <v>40</v>
      </c>
      <c r="H129" s="55" t="s">
        <v>40</v>
      </c>
      <c r="I129" s="56"/>
      <c r="J129" s="48"/>
      <c r="K129" s="54" t="s">
        <v>40</v>
      </c>
      <c r="L129" s="55" t="s">
        <v>40</v>
      </c>
      <c r="M129" s="54"/>
      <c r="N129" s="55"/>
      <c r="O129" s="56"/>
      <c r="P129" s="48"/>
      <c r="Q129" s="53"/>
      <c r="S129" s="88" t="s">
        <v>39</v>
      </c>
      <c r="T129" s="30"/>
      <c r="V129" s="30"/>
    </row>
    <row r="130" spans="2:22" ht="12.75">
      <c r="B130" s="47" t="s">
        <v>79</v>
      </c>
      <c r="C130" s="47"/>
      <c r="D130" s="47"/>
      <c r="E130" s="53"/>
      <c r="F130" s="48"/>
      <c r="G130" s="54" t="s">
        <v>77</v>
      </c>
      <c r="H130" s="55" t="s">
        <v>77</v>
      </c>
      <c r="I130" s="56"/>
      <c r="J130" s="48"/>
      <c r="K130" s="54" t="s">
        <v>78</v>
      </c>
      <c r="L130" s="55" t="s">
        <v>78</v>
      </c>
      <c r="M130" s="54"/>
      <c r="N130" s="55"/>
      <c r="O130" s="56"/>
      <c r="P130" s="48"/>
      <c r="Q130" s="53"/>
      <c r="T130" s="30"/>
      <c r="V130" s="30"/>
    </row>
    <row r="131" spans="2:22" s="72" customFormat="1" ht="12.75">
      <c r="B131" s="57" t="s">
        <v>139</v>
      </c>
      <c r="C131" s="63">
        <v>0</v>
      </c>
      <c r="D131" s="57" t="s">
        <v>119</v>
      </c>
      <c r="E131" s="58">
        <v>0</v>
      </c>
      <c r="F131" s="59"/>
      <c r="G131" s="60">
        <v>0</v>
      </c>
      <c r="H131" s="61">
        <v>0</v>
      </c>
      <c r="I131" s="37">
        <f>H131-G131</f>
        <v>0</v>
      </c>
      <c r="J131" s="59"/>
      <c r="K131" s="60">
        <v>0</v>
      </c>
      <c r="L131" s="61">
        <v>0</v>
      </c>
      <c r="M131" s="60">
        <f>-K131</f>
        <v>0</v>
      </c>
      <c r="N131" s="61">
        <f>-L131</f>
        <v>0</v>
      </c>
      <c r="O131" s="62">
        <f>M131-N131</f>
        <v>0</v>
      </c>
      <c r="P131" s="59"/>
      <c r="Q131" s="58">
        <f>I131+O131</f>
        <v>0</v>
      </c>
      <c r="R131" s="39"/>
      <c r="S131" s="89">
        <v>0</v>
      </c>
      <c r="T131" s="31">
        <f>E131+S131</f>
        <v>0</v>
      </c>
      <c r="U131" s="25"/>
      <c r="V131" s="31">
        <f>T131-E131</f>
        <v>0</v>
      </c>
    </row>
    <row r="132" spans="2:17" ht="12.75">
      <c r="B132" t="s">
        <v>162</v>
      </c>
      <c r="C132" s="47"/>
      <c r="D132" s="47"/>
      <c r="E132" s="48"/>
      <c r="F132" s="48"/>
      <c r="G132" s="48"/>
      <c r="H132" s="48"/>
      <c r="I132" s="48"/>
      <c r="J132" s="48"/>
      <c r="K132" s="48"/>
      <c r="L132" s="48"/>
      <c r="M132" s="48"/>
      <c r="N132" s="48"/>
      <c r="O132" s="48"/>
      <c r="P132" s="48"/>
      <c r="Q132" s="48"/>
    </row>
    <row r="133" spans="2:17" ht="12.75">
      <c r="B133" s="47" t="s">
        <v>128</v>
      </c>
      <c r="C133" s="47"/>
      <c r="D133" s="47"/>
      <c r="E133" s="48"/>
      <c r="F133" s="48"/>
      <c r="G133" s="48"/>
      <c r="H133" s="48"/>
      <c r="I133" s="48"/>
      <c r="J133" s="48"/>
      <c r="K133" s="48"/>
      <c r="L133" s="48"/>
      <c r="M133" s="48"/>
      <c r="N133" s="48"/>
      <c r="O133" s="48"/>
      <c r="P133" s="48"/>
      <c r="Q133" s="48"/>
    </row>
    <row r="134" spans="2:17" ht="12.75">
      <c r="B134" s="47" t="s">
        <v>88</v>
      </c>
      <c r="C134" s="47"/>
      <c r="D134" s="47"/>
      <c r="E134" s="48"/>
      <c r="F134" s="48"/>
      <c r="G134" s="48"/>
      <c r="H134" s="48"/>
      <c r="I134" s="48"/>
      <c r="J134" s="48"/>
      <c r="K134" s="48"/>
      <c r="L134" s="48"/>
      <c r="M134" s="48"/>
      <c r="N134" s="48"/>
      <c r="O134" s="48"/>
      <c r="P134" s="48"/>
      <c r="Q134" s="48"/>
    </row>
    <row r="135" spans="2:17" ht="12.75">
      <c r="B135" s="47" t="s">
        <v>102</v>
      </c>
      <c r="C135" s="47"/>
      <c r="D135" s="47"/>
      <c r="E135" s="48"/>
      <c r="F135" s="48"/>
      <c r="G135" s="48"/>
      <c r="H135" s="48"/>
      <c r="I135" s="48"/>
      <c r="J135" s="48"/>
      <c r="K135" s="48"/>
      <c r="L135" s="48"/>
      <c r="M135" s="48"/>
      <c r="N135" s="48"/>
      <c r="O135" s="48"/>
      <c r="P135" s="48"/>
      <c r="Q135" s="48"/>
    </row>
    <row r="136" spans="2:17" ht="12.75">
      <c r="B136" s="47" t="s">
        <v>103</v>
      </c>
      <c r="C136" s="47"/>
      <c r="D136" s="47"/>
      <c r="E136" s="48"/>
      <c r="F136" s="48"/>
      <c r="G136" s="48"/>
      <c r="H136" s="48"/>
      <c r="I136" s="48"/>
      <c r="J136" s="48"/>
      <c r="K136" s="48"/>
      <c r="L136" s="48"/>
      <c r="M136" s="48"/>
      <c r="N136" s="48"/>
      <c r="O136" s="48"/>
      <c r="P136" s="48"/>
      <c r="Q136" s="48"/>
    </row>
    <row r="137" spans="2:17" ht="12.75">
      <c r="B137" t="s">
        <v>144</v>
      </c>
      <c r="C137" s="47"/>
      <c r="D137" s="47"/>
      <c r="E137" s="48"/>
      <c r="F137" s="48"/>
      <c r="G137" s="48"/>
      <c r="H137" s="48"/>
      <c r="I137" s="48"/>
      <c r="J137" s="48"/>
      <c r="K137" s="48"/>
      <c r="L137" s="48"/>
      <c r="M137" s="48"/>
      <c r="N137" s="48"/>
      <c r="O137" s="48"/>
      <c r="P137" s="48"/>
      <c r="Q137" s="48"/>
    </row>
    <row r="138" spans="2:17" ht="12.75">
      <c r="B138" s="47" t="s">
        <v>100</v>
      </c>
      <c r="C138" s="47"/>
      <c r="D138" s="47"/>
      <c r="E138" s="48"/>
      <c r="F138" s="48"/>
      <c r="G138" s="48"/>
      <c r="H138" s="48"/>
      <c r="I138" s="48"/>
      <c r="J138" s="48"/>
      <c r="K138" s="48"/>
      <c r="L138" s="48"/>
      <c r="M138" s="48"/>
      <c r="N138" s="48"/>
      <c r="O138" s="48"/>
      <c r="P138" s="48"/>
      <c r="Q138" s="48"/>
    </row>
    <row r="139" spans="2:17" ht="12.75">
      <c r="B139" s="47" t="s">
        <v>89</v>
      </c>
      <c r="C139" s="47"/>
      <c r="D139" s="47"/>
      <c r="E139" s="48"/>
      <c r="F139" s="48"/>
      <c r="G139" s="48"/>
      <c r="H139" s="48"/>
      <c r="I139" s="48"/>
      <c r="J139" s="48"/>
      <c r="K139" s="48"/>
      <c r="L139" s="48"/>
      <c r="M139" s="48"/>
      <c r="N139" s="48"/>
      <c r="O139" s="48"/>
      <c r="P139" s="48"/>
      <c r="Q139" s="48"/>
    </row>
    <row r="140" spans="2:17" ht="12.75">
      <c r="B140" s="47" t="s">
        <v>116</v>
      </c>
      <c r="C140" s="47"/>
      <c r="D140" s="47"/>
      <c r="E140" s="46" t="s">
        <v>80</v>
      </c>
      <c r="F140" s="46"/>
      <c r="G140" s="46"/>
      <c r="H140" s="48"/>
      <c r="I140" s="48"/>
      <c r="J140" s="48"/>
      <c r="K140" s="48"/>
      <c r="L140" s="48"/>
      <c r="M140" s="48"/>
      <c r="N140" s="48"/>
      <c r="O140" s="48"/>
      <c r="P140" s="48"/>
      <c r="Q140" s="48"/>
    </row>
    <row r="141" spans="2:17" ht="12.75">
      <c r="B141" s="47" t="s">
        <v>96</v>
      </c>
      <c r="C141" s="47"/>
      <c r="D141" s="47"/>
      <c r="E141" s="48"/>
      <c r="F141" s="48"/>
      <c r="G141" s="48"/>
      <c r="H141" s="48"/>
      <c r="I141" s="48"/>
      <c r="J141" s="48"/>
      <c r="K141" s="48"/>
      <c r="L141" s="48"/>
      <c r="M141" s="48"/>
      <c r="N141" s="48"/>
      <c r="O141" s="48"/>
      <c r="P141" s="48"/>
      <c r="Q141" s="48"/>
    </row>
    <row r="142" spans="2:17" ht="12.75">
      <c r="B142" s="47" t="s">
        <v>97</v>
      </c>
      <c r="C142" s="47"/>
      <c r="D142" s="47"/>
      <c r="E142" s="48"/>
      <c r="F142" s="48"/>
      <c r="G142" s="48"/>
      <c r="H142" s="48"/>
      <c r="I142" s="48"/>
      <c r="J142" s="48"/>
      <c r="K142" s="48"/>
      <c r="L142" s="48"/>
      <c r="M142" s="48"/>
      <c r="N142" s="48"/>
      <c r="O142" s="48"/>
      <c r="P142" s="48"/>
      <c r="Q142" s="48"/>
    </row>
    <row r="143" spans="2:17" ht="12.75">
      <c r="B143" s="47" t="s">
        <v>92</v>
      </c>
      <c r="C143" s="47"/>
      <c r="D143" s="47"/>
      <c r="E143" s="48"/>
      <c r="F143" s="48"/>
      <c r="G143" s="48"/>
      <c r="H143" s="48"/>
      <c r="I143" s="48"/>
      <c r="J143" s="48"/>
      <c r="K143" s="48"/>
      <c r="L143" s="48"/>
      <c r="M143" s="48"/>
      <c r="N143" s="48"/>
      <c r="O143" s="48"/>
      <c r="P143" s="48"/>
      <c r="Q143" s="48"/>
    </row>
    <row r="144" spans="2:17" ht="12.75">
      <c r="B144" s="47" t="s">
        <v>115</v>
      </c>
      <c r="C144" s="49"/>
      <c r="D144" s="50"/>
      <c r="E144" s="51"/>
      <c r="F144" s="51"/>
      <c r="G144" s="48"/>
      <c r="H144" s="48"/>
      <c r="I144" s="52"/>
      <c r="J144" s="48"/>
      <c r="K144" s="48"/>
      <c r="L144" s="48"/>
      <c r="M144" s="48"/>
      <c r="N144" s="48"/>
      <c r="O144" s="48"/>
      <c r="P144" s="48"/>
      <c r="Q144" s="48"/>
    </row>
    <row r="145" spans="2:17" ht="12.75">
      <c r="B145" s="47" t="s">
        <v>72</v>
      </c>
      <c r="C145" s="49"/>
      <c r="D145" s="50"/>
      <c r="E145" s="51"/>
      <c r="F145" s="51"/>
      <c r="G145" s="48"/>
      <c r="H145" s="48"/>
      <c r="I145" s="52"/>
      <c r="J145" s="48"/>
      <c r="K145" s="48"/>
      <c r="L145" s="48"/>
      <c r="M145" s="48"/>
      <c r="N145" s="48"/>
      <c r="O145" s="48"/>
      <c r="P145" s="48"/>
      <c r="Q145" s="48"/>
    </row>
    <row r="146" spans="2:17" ht="12.75">
      <c r="B146" s="47" t="s">
        <v>93</v>
      </c>
      <c r="C146" s="49"/>
      <c r="D146" s="50"/>
      <c r="E146" s="51"/>
      <c r="F146" s="51"/>
      <c r="G146" s="48"/>
      <c r="H146" s="48"/>
      <c r="I146" s="52"/>
      <c r="J146" s="48"/>
      <c r="K146" s="48"/>
      <c r="L146" s="48"/>
      <c r="M146" s="48"/>
      <c r="N146" s="48"/>
      <c r="O146" s="48"/>
      <c r="P146" s="48"/>
      <c r="Q146" s="48"/>
    </row>
    <row r="147" spans="2:17" ht="12.75">
      <c r="B147" s="47" t="s">
        <v>94</v>
      </c>
      <c r="C147" s="49"/>
      <c r="D147" s="50"/>
      <c r="E147" s="51"/>
      <c r="F147" s="51"/>
      <c r="G147" s="48"/>
      <c r="H147" s="48"/>
      <c r="I147" s="52"/>
      <c r="J147" s="48"/>
      <c r="K147" s="48"/>
      <c r="L147" s="48"/>
      <c r="M147" s="48"/>
      <c r="N147" s="48"/>
      <c r="O147" s="48"/>
      <c r="P147" s="48"/>
      <c r="Q147" s="48"/>
    </row>
    <row r="148" spans="2:17" ht="12.75">
      <c r="B148" t="s">
        <v>145</v>
      </c>
      <c r="C148" s="47"/>
      <c r="D148" s="47"/>
      <c r="E148" s="48"/>
      <c r="F148" s="48"/>
      <c r="G148" s="48"/>
      <c r="H148" s="48"/>
      <c r="I148" s="48"/>
      <c r="J148" s="48"/>
      <c r="K148" s="48"/>
      <c r="L148" s="48"/>
      <c r="M148" s="48"/>
      <c r="N148" s="48"/>
      <c r="O148" s="48"/>
      <c r="P148" s="48"/>
      <c r="Q148" s="48"/>
    </row>
    <row r="149" spans="2:17" ht="12.75">
      <c r="B149" s="47" t="s">
        <v>91</v>
      </c>
      <c r="C149" s="47"/>
      <c r="D149" s="47"/>
      <c r="E149" s="48"/>
      <c r="F149" s="48"/>
      <c r="G149" s="48"/>
      <c r="H149" s="48"/>
      <c r="I149" s="48"/>
      <c r="J149" s="48"/>
      <c r="K149" s="48"/>
      <c r="L149" s="48"/>
      <c r="M149" s="48"/>
      <c r="N149" s="48"/>
      <c r="O149" s="48"/>
      <c r="P149" s="48"/>
      <c r="Q149" s="48"/>
    </row>
    <row r="150" spans="2:17" ht="12.75">
      <c r="B150" t="s">
        <v>135</v>
      </c>
      <c r="C150" s="47"/>
      <c r="D150" s="47"/>
      <c r="E150" s="48"/>
      <c r="F150" s="48"/>
      <c r="G150" s="48"/>
      <c r="H150" s="48"/>
      <c r="I150" s="48"/>
      <c r="J150" s="48"/>
      <c r="K150" s="48"/>
      <c r="L150" s="48"/>
      <c r="M150" s="48"/>
      <c r="N150" s="48"/>
      <c r="O150" s="48"/>
      <c r="P150" s="48"/>
      <c r="Q150" s="48"/>
    </row>
    <row r="151" spans="2:17" ht="12.75">
      <c r="B151" s="47" t="s">
        <v>29</v>
      </c>
      <c r="C151" s="47"/>
      <c r="D151" s="47"/>
      <c r="E151" s="48"/>
      <c r="F151" s="48"/>
      <c r="G151" s="48"/>
      <c r="H151" s="48"/>
      <c r="I151" s="48"/>
      <c r="J151" s="48"/>
      <c r="K151" s="48"/>
      <c r="L151" s="48"/>
      <c r="M151" s="48"/>
      <c r="N151" s="48"/>
      <c r="O151" s="48"/>
      <c r="P151" s="48"/>
      <c r="Q151" s="48"/>
    </row>
    <row r="152" spans="2:22" ht="12.75">
      <c r="B152" s="47" t="s">
        <v>35</v>
      </c>
      <c r="C152" t="s">
        <v>146</v>
      </c>
      <c r="D152" s="47"/>
      <c r="E152" s="53" t="s">
        <v>36</v>
      </c>
      <c r="F152" s="48"/>
      <c r="G152" s="54" t="s">
        <v>36</v>
      </c>
      <c r="H152" s="55" t="s">
        <v>37</v>
      </c>
      <c r="I152" s="56"/>
      <c r="J152" s="48"/>
      <c r="K152" s="54" t="s">
        <v>36</v>
      </c>
      <c r="L152" s="55" t="s">
        <v>37</v>
      </c>
      <c r="M152" s="54"/>
      <c r="N152" s="55"/>
      <c r="O152" s="56"/>
      <c r="P152" s="48"/>
      <c r="Q152" s="53"/>
      <c r="S152" s="87" t="s">
        <v>71</v>
      </c>
      <c r="T152" s="30"/>
      <c r="V152" s="30"/>
    </row>
    <row r="153" spans="2:22" ht="12.75">
      <c r="B153" s="47" t="s">
        <v>38</v>
      </c>
      <c r="C153" s="47"/>
      <c r="D153" s="47"/>
      <c r="E153" s="53" t="s">
        <v>39</v>
      </c>
      <c r="F153" s="48"/>
      <c r="G153" s="54" t="s">
        <v>40</v>
      </c>
      <c r="H153" s="55" t="s">
        <v>40</v>
      </c>
      <c r="I153" s="56"/>
      <c r="J153" s="48"/>
      <c r="K153" s="54" t="s">
        <v>40</v>
      </c>
      <c r="L153" s="55" t="s">
        <v>40</v>
      </c>
      <c r="M153" s="54"/>
      <c r="N153" s="55"/>
      <c r="O153" s="56"/>
      <c r="P153" s="48"/>
      <c r="Q153" s="53"/>
      <c r="S153" s="88" t="s">
        <v>39</v>
      </c>
      <c r="T153" s="30"/>
      <c r="V153" s="30"/>
    </row>
    <row r="154" spans="2:22" ht="12.75">
      <c r="B154" s="47" t="s">
        <v>79</v>
      </c>
      <c r="C154" s="47"/>
      <c r="D154" s="47"/>
      <c r="E154" s="53"/>
      <c r="F154" s="48"/>
      <c r="G154" s="54" t="s">
        <v>77</v>
      </c>
      <c r="H154" s="55" t="s">
        <v>77</v>
      </c>
      <c r="I154" s="56"/>
      <c r="J154" s="48"/>
      <c r="K154" s="54" t="s">
        <v>78</v>
      </c>
      <c r="L154" s="55" t="s">
        <v>78</v>
      </c>
      <c r="M154" s="54"/>
      <c r="N154" s="55"/>
      <c r="O154" s="56"/>
      <c r="P154" s="48"/>
      <c r="Q154" s="53"/>
      <c r="T154" s="30"/>
      <c r="V154" s="30"/>
    </row>
    <row r="155" spans="2:22" s="72" customFormat="1" ht="12.75">
      <c r="B155" s="57" t="s">
        <v>136</v>
      </c>
      <c r="C155" s="81">
        <v>0</v>
      </c>
      <c r="D155" s="57" t="s">
        <v>82</v>
      </c>
      <c r="E155" s="58">
        <v>0</v>
      </c>
      <c r="F155" s="59"/>
      <c r="G155" s="60">
        <v>0</v>
      </c>
      <c r="H155" s="61">
        <v>0</v>
      </c>
      <c r="I155" s="37">
        <f>H155-G155</f>
        <v>0</v>
      </c>
      <c r="J155" s="59"/>
      <c r="K155" s="60">
        <v>0</v>
      </c>
      <c r="L155" s="61">
        <v>0</v>
      </c>
      <c r="M155" s="60">
        <f>-K155</f>
        <v>0</v>
      </c>
      <c r="N155" s="61">
        <f>-L155</f>
        <v>0</v>
      </c>
      <c r="O155" s="62">
        <f>M155-N155</f>
        <v>0</v>
      </c>
      <c r="P155" s="59"/>
      <c r="Q155" s="58">
        <f>I155+O155</f>
        <v>0</v>
      </c>
      <c r="R155" s="39"/>
      <c r="S155" s="89">
        <v>0</v>
      </c>
      <c r="T155" s="31">
        <f>E155+S155</f>
        <v>0</v>
      </c>
      <c r="U155" s="25"/>
      <c r="V155" s="31">
        <f>T155-E155</f>
        <v>0</v>
      </c>
    </row>
    <row r="156" spans="2:17" ht="12.75">
      <c r="B156" t="s">
        <v>162</v>
      </c>
      <c r="C156" s="47"/>
      <c r="D156" s="47"/>
      <c r="E156" s="48"/>
      <c r="F156" s="48"/>
      <c r="G156" s="48"/>
      <c r="H156" s="48"/>
      <c r="I156" s="48"/>
      <c r="J156" s="48"/>
      <c r="K156" s="48"/>
      <c r="L156" s="48"/>
      <c r="M156" s="48"/>
      <c r="N156" s="48"/>
      <c r="O156" s="48"/>
      <c r="P156" s="48"/>
      <c r="Q156" s="48"/>
    </row>
    <row r="157" spans="2:17" ht="12.75">
      <c r="B157" s="47" t="s">
        <v>128</v>
      </c>
      <c r="C157" s="47"/>
      <c r="D157" s="47"/>
      <c r="E157" s="48"/>
      <c r="F157" s="48"/>
      <c r="G157" s="48"/>
      <c r="H157" s="48"/>
      <c r="I157" s="48"/>
      <c r="J157" s="48"/>
      <c r="K157" s="48"/>
      <c r="L157" s="48"/>
      <c r="M157" s="48"/>
      <c r="N157" s="48"/>
      <c r="O157" s="48"/>
      <c r="P157" s="48"/>
      <c r="Q157" s="48"/>
    </row>
    <row r="158" spans="2:17" ht="12.75">
      <c r="B158" s="47" t="s">
        <v>88</v>
      </c>
      <c r="C158" s="47"/>
      <c r="D158" s="47"/>
      <c r="E158" s="48"/>
      <c r="F158" s="48"/>
      <c r="G158" s="48"/>
      <c r="H158" s="48"/>
      <c r="I158" s="48"/>
      <c r="J158" s="48"/>
      <c r="K158" s="48"/>
      <c r="L158" s="48"/>
      <c r="M158" s="48"/>
      <c r="N158" s="48"/>
      <c r="O158" s="48"/>
      <c r="P158" s="48"/>
      <c r="Q158" s="48"/>
    </row>
    <row r="159" spans="2:17" ht="12.75">
      <c r="B159" s="47" t="s">
        <v>102</v>
      </c>
      <c r="C159" s="47"/>
      <c r="D159" s="47"/>
      <c r="E159" s="48"/>
      <c r="F159" s="48"/>
      <c r="G159" s="48"/>
      <c r="H159" s="48"/>
      <c r="I159" s="48"/>
      <c r="J159" s="48"/>
      <c r="K159" s="48"/>
      <c r="L159" s="48"/>
      <c r="M159" s="48"/>
      <c r="N159" s="48"/>
      <c r="O159" s="48"/>
      <c r="P159" s="48"/>
      <c r="Q159" s="48"/>
    </row>
    <row r="160" spans="2:17" ht="12.75">
      <c r="B160" s="47" t="s">
        <v>103</v>
      </c>
      <c r="C160" s="47"/>
      <c r="D160" s="47"/>
      <c r="E160" s="48"/>
      <c r="F160" s="48"/>
      <c r="G160" s="48"/>
      <c r="H160" s="48"/>
      <c r="I160" s="48"/>
      <c r="J160" s="48"/>
      <c r="K160" s="48"/>
      <c r="L160" s="48"/>
      <c r="M160" s="48"/>
      <c r="N160" s="48"/>
      <c r="O160" s="48"/>
      <c r="P160" s="48"/>
      <c r="Q160" s="48"/>
    </row>
    <row r="161" spans="2:17" ht="12.75">
      <c r="B161" t="s">
        <v>144</v>
      </c>
      <c r="C161" s="47"/>
      <c r="D161" s="47"/>
      <c r="E161" s="48"/>
      <c r="F161" s="48"/>
      <c r="G161" s="48"/>
      <c r="H161" s="48"/>
      <c r="I161" s="48"/>
      <c r="J161" s="48"/>
      <c r="K161" s="48"/>
      <c r="L161" s="48"/>
      <c r="M161" s="48"/>
      <c r="N161" s="48"/>
      <c r="O161" s="48"/>
      <c r="P161" s="48"/>
      <c r="Q161" s="48"/>
    </row>
    <row r="162" spans="2:17" ht="12.75">
      <c r="B162" s="47" t="s">
        <v>100</v>
      </c>
      <c r="C162" s="47"/>
      <c r="D162" s="47"/>
      <c r="E162" s="48"/>
      <c r="F162" s="48"/>
      <c r="G162" s="48"/>
      <c r="H162" s="48"/>
      <c r="I162" s="48"/>
      <c r="J162" s="48"/>
      <c r="K162" s="48"/>
      <c r="L162" s="48"/>
      <c r="M162" s="48"/>
      <c r="N162" s="48"/>
      <c r="O162" s="48"/>
      <c r="P162" s="48"/>
      <c r="Q162" s="48"/>
    </row>
    <row r="163" spans="2:17" ht="12.75">
      <c r="B163" s="47" t="s">
        <v>89</v>
      </c>
      <c r="C163" s="47"/>
      <c r="D163" s="47"/>
      <c r="E163" s="48"/>
      <c r="F163" s="48"/>
      <c r="G163" s="48"/>
      <c r="H163" s="48"/>
      <c r="I163" s="48"/>
      <c r="J163" s="48"/>
      <c r="K163" s="48"/>
      <c r="L163" s="48"/>
      <c r="M163" s="48"/>
      <c r="N163" s="48"/>
      <c r="O163" s="48"/>
      <c r="P163" s="48"/>
      <c r="Q163" s="48"/>
    </row>
    <row r="164" spans="2:17" ht="12.75">
      <c r="B164" s="47" t="s">
        <v>96</v>
      </c>
      <c r="C164" s="47"/>
      <c r="D164" s="47"/>
      <c r="E164" s="46" t="s">
        <v>81</v>
      </c>
      <c r="F164" s="46"/>
      <c r="G164" s="46"/>
      <c r="H164" s="48"/>
      <c r="I164" s="48"/>
      <c r="J164" s="48"/>
      <c r="K164" s="48"/>
      <c r="L164" s="48"/>
      <c r="M164" s="48"/>
      <c r="N164" s="48"/>
      <c r="O164" s="48"/>
      <c r="P164" s="48"/>
      <c r="Q164" s="48"/>
    </row>
    <row r="165" spans="2:17" ht="12.75">
      <c r="B165" s="47" t="s">
        <v>97</v>
      </c>
      <c r="C165" s="47"/>
      <c r="D165" s="47"/>
      <c r="E165" s="48"/>
      <c r="F165" s="48"/>
      <c r="G165" s="48"/>
      <c r="H165" s="48"/>
      <c r="I165" s="48"/>
      <c r="J165" s="48"/>
      <c r="K165" s="48"/>
      <c r="L165" s="48"/>
      <c r="M165" s="48"/>
      <c r="N165" s="48"/>
      <c r="O165" s="48"/>
      <c r="P165" s="48"/>
      <c r="Q165" s="48"/>
    </row>
    <row r="166" spans="2:17" ht="12.75">
      <c r="B166" s="47" t="s">
        <v>92</v>
      </c>
      <c r="C166" s="47"/>
      <c r="D166" s="47"/>
      <c r="E166" s="48"/>
      <c r="F166" s="48"/>
      <c r="G166" s="48"/>
      <c r="H166" s="48"/>
      <c r="I166" s="48"/>
      <c r="J166" s="48"/>
      <c r="K166" s="48"/>
      <c r="L166" s="48"/>
      <c r="M166" s="48"/>
      <c r="N166" s="48"/>
      <c r="O166" s="48"/>
      <c r="P166" s="48"/>
      <c r="Q166" s="48"/>
    </row>
    <row r="167" spans="2:17" ht="12.75">
      <c r="B167" s="47" t="s">
        <v>142</v>
      </c>
      <c r="C167" s="49"/>
      <c r="D167" s="50"/>
      <c r="E167" s="51"/>
      <c r="F167" s="51"/>
      <c r="G167" s="48"/>
      <c r="H167" s="48"/>
      <c r="I167" s="52"/>
      <c r="J167" s="48"/>
      <c r="K167" s="48"/>
      <c r="L167" s="48"/>
      <c r="M167" s="48"/>
      <c r="N167" s="48"/>
      <c r="O167" s="48"/>
      <c r="P167" s="48"/>
      <c r="Q167" s="48"/>
    </row>
    <row r="168" spans="2:17" ht="12.75">
      <c r="B168" s="47" t="s">
        <v>72</v>
      </c>
      <c r="C168" s="49"/>
      <c r="D168" s="50"/>
      <c r="E168" s="51"/>
      <c r="F168" s="51"/>
      <c r="G168" s="48"/>
      <c r="H168" s="48"/>
      <c r="I168" s="52"/>
      <c r="J168" s="48"/>
      <c r="K168" s="48"/>
      <c r="L168" s="48"/>
      <c r="M168" s="48"/>
      <c r="N168" s="48"/>
      <c r="O168" s="48"/>
      <c r="P168" s="48"/>
      <c r="Q168" s="48"/>
    </row>
    <row r="169" spans="2:17" ht="12.75">
      <c r="B169" s="47" t="s">
        <v>93</v>
      </c>
      <c r="C169" s="49"/>
      <c r="D169" s="50"/>
      <c r="E169" s="51"/>
      <c r="F169" s="51"/>
      <c r="G169" s="48"/>
      <c r="H169" s="48"/>
      <c r="I169" s="52"/>
      <c r="J169" s="48"/>
      <c r="K169" s="48"/>
      <c r="L169" s="48"/>
      <c r="M169" s="48"/>
      <c r="N169" s="48"/>
      <c r="O169" s="48"/>
      <c r="P169" s="48"/>
      <c r="Q169" s="48"/>
    </row>
    <row r="170" spans="2:17" ht="12.75">
      <c r="B170" s="47" t="s">
        <v>94</v>
      </c>
      <c r="C170" s="49"/>
      <c r="D170" s="50"/>
      <c r="E170" s="51"/>
      <c r="F170" s="51"/>
      <c r="G170" s="48"/>
      <c r="H170" s="48"/>
      <c r="I170" s="52"/>
      <c r="J170" s="48"/>
      <c r="K170" s="48"/>
      <c r="L170" s="48"/>
      <c r="M170" s="48"/>
      <c r="N170" s="48"/>
      <c r="O170" s="48"/>
      <c r="P170" s="48"/>
      <c r="Q170" s="48"/>
    </row>
    <row r="171" spans="2:17" ht="12.75">
      <c r="B171" t="s">
        <v>145</v>
      </c>
      <c r="C171" s="47"/>
      <c r="D171" s="47"/>
      <c r="E171" s="48"/>
      <c r="F171" s="48"/>
      <c r="G171" s="48"/>
      <c r="H171" s="48"/>
      <c r="I171" s="48"/>
      <c r="J171" s="48"/>
      <c r="K171" s="48"/>
      <c r="L171" s="48"/>
      <c r="M171" s="48"/>
      <c r="N171" s="48"/>
      <c r="O171" s="48"/>
      <c r="P171" s="48"/>
      <c r="Q171" s="48"/>
    </row>
    <row r="172" spans="2:17" ht="12.75">
      <c r="B172" s="47" t="s">
        <v>91</v>
      </c>
      <c r="C172" s="47"/>
      <c r="D172" s="47"/>
      <c r="E172" s="48"/>
      <c r="F172" s="48"/>
      <c r="G172" s="48"/>
      <c r="H172" s="48"/>
      <c r="I172" s="48"/>
      <c r="J172" s="48"/>
      <c r="K172" s="48"/>
      <c r="L172" s="48"/>
      <c r="M172" s="48"/>
      <c r="N172" s="48"/>
      <c r="O172" s="48"/>
      <c r="P172" s="48"/>
      <c r="Q172" s="48"/>
    </row>
    <row r="173" spans="2:17" ht="12.75">
      <c r="B173" t="s">
        <v>135</v>
      </c>
      <c r="C173" s="47"/>
      <c r="D173" s="47"/>
      <c r="E173" s="48"/>
      <c r="F173" s="48"/>
      <c r="G173" s="48"/>
      <c r="H173" s="48"/>
      <c r="I173" s="48"/>
      <c r="J173" s="48"/>
      <c r="K173" s="48"/>
      <c r="L173" s="48"/>
      <c r="M173" s="48"/>
      <c r="N173" s="48"/>
      <c r="O173" s="48"/>
      <c r="P173" s="48"/>
      <c r="Q173" s="48"/>
    </row>
    <row r="174" spans="2:17" ht="12.75">
      <c r="B174" s="47" t="s">
        <v>29</v>
      </c>
      <c r="C174" s="47"/>
      <c r="D174" s="47"/>
      <c r="E174" s="48"/>
      <c r="F174" s="48"/>
      <c r="G174" s="48"/>
      <c r="H174" s="48"/>
      <c r="I174" s="48"/>
      <c r="J174" s="48"/>
      <c r="K174" s="48"/>
      <c r="L174" s="48"/>
      <c r="M174" s="48"/>
      <c r="N174" s="48"/>
      <c r="O174" s="48"/>
      <c r="P174" s="48"/>
      <c r="Q174" s="48"/>
    </row>
    <row r="175" spans="2:22" ht="12.75">
      <c r="B175" s="47" t="s">
        <v>35</v>
      </c>
      <c r="C175" t="s">
        <v>146</v>
      </c>
      <c r="D175" s="47"/>
      <c r="E175" s="53" t="s">
        <v>36</v>
      </c>
      <c r="F175" s="48"/>
      <c r="G175" s="54" t="s">
        <v>36</v>
      </c>
      <c r="H175" s="55" t="s">
        <v>37</v>
      </c>
      <c r="I175" s="56"/>
      <c r="J175" s="48"/>
      <c r="K175" s="54" t="s">
        <v>36</v>
      </c>
      <c r="L175" s="55" t="s">
        <v>37</v>
      </c>
      <c r="M175" s="54"/>
      <c r="N175" s="55"/>
      <c r="O175" s="56"/>
      <c r="P175" s="48"/>
      <c r="Q175" s="53"/>
      <c r="S175" s="87" t="s">
        <v>71</v>
      </c>
      <c r="T175" s="30"/>
      <c r="V175" s="30"/>
    </row>
    <row r="176" spans="2:22" ht="12.75">
      <c r="B176" s="47" t="s">
        <v>38</v>
      </c>
      <c r="C176" s="47"/>
      <c r="D176" s="47"/>
      <c r="E176" s="53" t="s">
        <v>39</v>
      </c>
      <c r="F176" s="48"/>
      <c r="G176" s="54" t="s">
        <v>40</v>
      </c>
      <c r="H176" s="55" t="s">
        <v>40</v>
      </c>
      <c r="I176" s="56"/>
      <c r="J176" s="48"/>
      <c r="K176" s="54" t="s">
        <v>40</v>
      </c>
      <c r="L176" s="55" t="s">
        <v>40</v>
      </c>
      <c r="M176" s="54"/>
      <c r="N176" s="55"/>
      <c r="O176" s="56"/>
      <c r="P176" s="48"/>
      <c r="Q176" s="53"/>
      <c r="S176" s="88" t="s">
        <v>39</v>
      </c>
      <c r="T176" s="30"/>
      <c r="V176" s="30"/>
    </row>
    <row r="177" spans="2:22" ht="12.75">
      <c r="B177" s="47" t="s">
        <v>79</v>
      </c>
      <c r="C177" s="47"/>
      <c r="D177" s="47"/>
      <c r="E177" s="53"/>
      <c r="F177" s="48"/>
      <c r="G177" s="54" t="s">
        <v>77</v>
      </c>
      <c r="H177" s="55" t="s">
        <v>77</v>
      </c>
      <c r="I177" s="56"/>
      <c r="J177" s="48"/>
      <c r="K177" s="54" t="s">
        <v>78</v>
      </c>
      <c r="L177" s="55" t="s">
        <v>78</v>
      </c>
      <c r="M177" s="54"/>
      <c r="N177" s="55"/>
      <c r="O177" s="56"/>
      <c r="P177" s="48"/>
      <c r="Q177" s="53"/>
      <c r="T177" s="30"/>
      <c r="V177" s="30"/>
    </row>
    <row r="178" spans="2:22" s="72" customFormat="1" ht="12.75">
      <c r="B178" s="57" t="s">
        <v>136</v>
      </c>
      <c r="C178" s="81">
        <v>0</v>
      </c>
      <c r="D178" s="57" t="s">
        <v>83</v>
      </c>
      <c r="E178" s="58">
        <v>0</v>
      </c>
      <c r="F178" s="59"/>
      <c r="G178" s="60">
        <v>0</v>
      </c>
      <c r="H178" s="61">
        <v>0</v>
      </c>
      <c r="I178" s="37">
        <f>H178-G178</f>
        <v>0</v>
      </c>
      <c r="J178" s="59"/>
      <c r="K178" s="60">
        <v>0</v>
      </c>
      <c r="L178" s="61">
        <v>0</v>
      </c>
      <c r="M178" s="60">
        <f>-K178</f>
        <v>0</v>
      </c>
      <c r="N178" s="61">
        <f>-L178</f>
        <v>0</v>
      </c>
      <c r="O178" s="62">
        <f>M178-N178</f>
        <v>0</v>
      </c>
      <c r="P178" s="59"/>
      <c r="Q178" s="58">
        <f>I178+O178</f>
        <v>0</v>
      </c>
      <c r="R178" s="39"/>
      <c r="S178" s="89">
        <v>0</v>
      </c>
      <c r="T178" s="31">
        <f>E178+S178</f>
        <v>0</v>
      </c>
      <c r="U178" s="25"/>
      <c r="V178" s="31">
        <f>T178-E178</f>
        <v>0</v>
      </c>
    </row>
    <row r="179" spans="2:17" ht="12.75">
      <c r="B179" t="s">
        <v>162</v>
      </c>
      <c r="C179" s="47"/>
      <c r="D179" s="47"/>
      <c r="E179" s="48"/>
      <c r="F179" s="48"/>
      <c r="G179" s="48"/>
      <c r="H179" s="48"/>
      <c r="I179" s="48"/>
      <c r="J179" s="48"/>
      <c r="K179" s="48"/>
      <c r="L179" s="48"/>
      <c r="M179" s="48"/>
      <c r="N179" s="48"/>
      <c r="O179" s="48"/>
      <c r="P179" s="48"/>
      <c r="Q179" s="48"/>
    </row>
    <row r="180" spans="2:17" ht="12.75">
      <c r="B180" s="47" t="s">
        <v>128</v>
      </c>
      <c r="C180" s="47"/>
      <c r="D180" s="47"/>
      <c r="E180" s="48"/>
      <c r="F180" s="48"/>
      <c r="G180" s="48"/>
      <c r="H180" s="48"/>
      <c r="I180" s="48"/>
      <c r="J180" s="48"/>
      <c r="K180" s="48"/>
      <c r="L180" s="48"/>
      <c r="M180" s="48"/>
      <c r="N180" s="48"/>
      <c r="O180" s="48"/>
      <c r="P180" s="48"/>
      <c r="Q180" s="48"/>
    </row>
    <row r="181" spans="2:17" ht="12.75">
      <c r="B181" s="47" t="s">
        <v>88</v>
      </c>
      <c r="C181" s="47"/>
      <c r="D181" s="47"/>
      <c r="E181" s="48"/>
      <c r="F181" s="48"/>
      <c r="G181" s="48"/>
      <c r="H181" s="48"/>
      <c r="I181" s="48"/>
      <c r="J181" s="48"/>
      <c r="K181" s="48"/>
      <c r="L181" s="48"/>
      <c r="M181" s="48"/>
      <c r="N181" s="48"/>
      <c r="O181" s="48"/>
      <c r="P181" s="48"/>
      <c r="Q181" s="48"/>
    </row>
    <row r="182" spans="2:17" ht="12.75">
      <c r="B182" s="47" t="s">
        <v>102</v>
      </c>
      <c r="C182" s="47"/>
      <c r="D182" s="47"/>
      <c r="E182" s="48"/>
      <c r="F182" s="48"/>
      <c r="G182" s="48"/>
      <c r="H182" s="48"/>
      <c r="I182" s="48"/>
      <c r="J182" s="48"/>
      <c r="K182" s="48"/>
      <c r="L182" s="48"/>
      <c r="M182" s="48"/>
      <c r="N182" s="48"/>
      <c r="O182" s="48"/>
      <c r="P182" s="48"/>
      <c r="Q182" s="48"/>
    </row>
    <row r="183" spans="2:17" ht="12.75">
      <c r="B183" s="47" t="s">
        <v>103</v>
      </c>
      <c r="C183" s="47"/>
      <c r="D183" s="47"/>
      <c r="E183" s="48"/>
      <c r="F183" s="48"/>
      <c r="G183" s="48"/>
      <c r="H183" s="48"/>
      <c r="I183" s="48"/>
      <c r="J183" s="48"/>
      <c r="K183" s="48"/>
      <c r="L183" s="48"/>
      <c r="M183" s="48"/>
      <c r="N183" s="48"/>
      <c r="O183" s="48"/>
      <c r="P183" s="48"/>
      <c r="Q183" s="48"/>
    </row>
    <row r="184" spans="2:17" ht="12.75">
      <c r="B184" t="s">
        <v>144</v>
      </c>
      <c r="C184" s="47"/>
      <c r="D184" s="47"/>
      <c r="E184" s="48"/>
      <c r="F184" s="48"/>
      <c r="G184" s="48"/>
      <c r="H184" s="48"/>
      <c r="I184" s="48"/>
      <c r="J184" s="48"/>
      <c r="K184" s="48"/>
      <c r="L184" s="48"/>
      <c r="M184" s="48"/>
      <c r="N184" s="48"/>
      <c r="O184" s="48"/>
      <c r="P184" s="48"/>
      <c r="Q184" s="48"/>
    </row>
    <row r="185" spans="2:17" ht="12.75">
      <c r="B185" s="47" t="s">
        <v>100</v>
      </c>
      <c r="C185" s="47"/>
      <c r="D185" s="47"/>
      <c r="E185" s="48"/>
      <c r="F185" s="48"/>
      <c r="G185" s="48"/>
      <c r="H185" s="48"/>
      <c r="I185" s="48"/>
      <c r="J185" s="48"/>
      <c r="K185" s="48"/>
      <c r="L185" s="48"/>
      <c r="M185" s="48"/>
      <c r="N185" s="48"/>
      <c r="O185" s="48"/>
      <c r="P185" s="48"/>
      <c r="Q185" s="48"/>
    </row>
    <row r="186" spans="2:17" ht="12.75">
      <c r="B186" s="47" t="s">
        <v>89</v>
      </c>
      <c r="C186" s="47"/>
      <c r="D186" s="47"/>
      <c r="E186" s="48"/>
      <c r="F186" s="48"/>
      <c r="G186" s="48"/>
      <c r="H186" s="48"/>
      <c r="I186" s="48"/>
      <c r="J186" s="48"/>
      <c r="K186" s="48"/>
      <c r="L186" s="48"/>
      <c r="M186" s="48"/>
      <c r="N186" s="48"/>
      <c r="O186" s="48"/>
      <c r="P186" s="48"/>
      <c r="Q186" s="48"/>
    </row>
    <row r="187" spans="2:17" ht="12.75">
      <c r="B187" s="47" t="s">
        <v>117</v>
      </c>
      <c r="C187" s="47"/>
      <c r="D187" s="47"/>
      <c r="H187" s="48"/>
      <c r="I187" s="48"/>
      <c r="J187" s="48"/>
      <c r="K187" s="48"/>
      <c r="L187" s="48"/>
      <c r="M187" s="48"/>
      <c r="N187" s="48"/>
      <c r="O187" s="48"/>
      <c r="P187" s="48"/>
      <c r="Q187" s="48"/>
    </row>
    <row r="188" spans="2:17" ht="12.75">
      <c r="B188" s="47" t="s">
        <v>96</v>
      </c>
      <c r="C188" s="47"/>
      <c r="D188" s="47"/>
      <c r="E188" s="46" t="s">
        <v>122</v>
      </c>
      <c r="F188" s="46"/>
      <c r="G188" s="46"/>
      <c r="H188" s="48"/>
      <c r="I188" s="48"/>
      <c r="J188" s="48"/>
      <c r="K188" s="48"/>
      <c r="L188" s="48"/>
      <c r="M188" s="48"/>
      <c r="N188" s="48"/>
      <c r="O188" s="48"/>
      <c r="P188" s="48"/>
      <c r="Q188" s="48"/>
    </row>
    <row r="189" spans="2:17" ht="12.75">
      <c r="B189" s="47" t="s">
        <v>97</v>
      </c>
      <c r="C189" s="47"/>
      <c r="D189" s="47"/>
      <c r="E189" s="48"/>
      <c r="F189" s="48"/>
      <c r="G189" s="48"/>
      <c r="H189" s="48"/>
      <c r="I189" s="48"/>
      <c r="J189" s="48"/>
      <c r="K189" s="48"/>
      <c r="L189" s="48"/>
      <c r="M189" s="48"/>
      <c r="N189" s="48"/>
      <c r="O189" s="48"/>
      <c r="P189" s="48"/>
      <c r="Q189" s="48"/>
    </row>
    <row r="190" spans="2:17" ht="12.75">
      <c r="B190" s="47" t="s">
        <v>92</v>
      </c>
      <c r="C190" s="47"/>
      <c r="D190" s="47"/>
      <c r="E190" s="48"/>
      <c r="F190" s="48"/>
      <c r="G190" s="48"/>
      <c r="H190" s="48"/>
      <c r="I190" s="48"/>
      <c r="J190" s="48"/>
      <c r="K190" s="48"/>
      <c r="L190" s="48"/>
      <c r="M190" s="48"/>
      <c r="N190" s="48"/>
      <c r="O190" s="48"/>
      <c r="P190" s="48"/>
      <c r="Q190" s="48"/>
    </row>
    <row r="191" spans="2:17" ht="12.75">
      <c r="B191" s="47" t="s">
        <v>124</v>
      </c>
      <c r="C191" s="49"/>
      <c r="D191" s="50"/>
      <c r="E191" s="51"/>
      <c r="F191" s="51"/>
      <c r="G191" s="48"/>
      <c r="H191" s="48"/>
      <c r="I191" s="52"/>
      <c r="J191" s="48"/>
      <c r="K191" s="48"/>
      <c r="L191" s="48"/>
      <c r="M191" s="48"/>
      <c r="N191" s="48"/>
      <c r="O191" s="48"/>
      <c r="P191" s="48"/>
      <c r="Q191" s="48"/>
    </row>
    <row r="192" spans="2:17" ht="12.75">
      <c r="B192" s="47" t="s">
        <v>72</v>
      </c>
      <c r="C192" s="49"/>
      <c r="D192" s="50"/>
      <c r="E192" s="51"/>
      <c r="F192" s="51"/>
      <c r="G192" s="48"/>
      <c r="H192" s="48"/>
      <c r="I192" s="52"/>
      <c r="J192" s="48"/>
      <c r="K192" s="48"/>
      <c r="L192" s="48"/>
      <c r="M192" s="48"/>
      <c r="N192" s="48"/>
      <c r="O192" s="48"/>
      <c r="P192" s="48"/>
      <c r="Q192" s="48"/>
    </row>
    <row r="193" spans="2:17" ht="12.75">
      <c r="B193" s="47" t="s">
        <v>93</v>
      </c>
      <c r="C193" s="49"/>
      <c r="D193" s="50"/>
      <c r="E193" s="51"/>
      <c r="F193" s="51"/>
      <c r="G193" s="48"/>
      <c r="H193" s="48"/>
      <c r="I193" s="52"/>
      <c r="J193" s="48"/>
      <c r="K193" s="48"/>
      <c r="L193" s="48"/>
      <c r="M193" s="48"/>
      <c r="N193" s="48"/>
      <c r="O193" s="48"/>
      <c r="P193" s="48"/>
      <c r="Q193" s="48"/>
    </row>
    <row r="194" spans="2:17" ht="12.75">
      <c r="B194" s="47" t="s">
        <v>121</v>
      </c>
      <c r="C194" s="49"/>
      <c r="D194" s="50"/>
      <c r="E194" s="51"/>
      <c r="F194" s="51"/>
      <c r="G194" s="48"/>
      <c r="H194" s="48"/>
      <c r="I194" s="52"/>
      <c r="J194" s="48"/>
      <c r="K194" s="48"/>
      <c r="L194" s="48"/>
      <c r="M194" s="48"/>
      <c r="N194" s="48"/>
      <c r="O194" s="48"/>
      <c r="P194" s="48"/>
      <c r="Q194" s="48"/>
    </row>
    <row r="195" spans="2:17" ht="12.75">
      <c r="B195" t="s">
        <v>145</v>
      </c>
      <c r="C195" s="47"/>
      <c r="D195" s="47"/>
      <c r="E195" s="48"/>
      <c r="F195" s="48"/>
      <c r="G195" s="48"/>
      <c r="H195" s="48"/>
      <c r="I195" s="48"/>
      <c r="J195" s="48"/>
      <c r="K195" s="48"/>
      <c r="L195" s="48"/>
      <c r="M195" s="48"/>
      <c r="N195" s="48"/>
      <c r="O195" s="48"/>
      <c r="P195" s="48"/>
      <c r="Q195" s="48"/>
    </row>
    <row r="196" spans="2:17" ht="12.75">
      <c r="B196" s="47" t="s">
        <v>91</v>
      </c>
      <c r="C196" s="47"/>
      <c r="D196" s="47"/>
      <c r="E196" s="48"/>
      <c r="F196" s="48"/>
      <c r="G196" s="48"/>
      <c r="H196" s="48"/>
      <c r="I196" s="48"/>
      <c r="J196" s="48"/>
      <c r="K196" s="48"/>
      <c r="L196" s="48"/>
      <c r="M196" s="48"/>
      <c r="N196" s="48"/>
      <c r="O196" s="48"/>
      <c r="P196" s="48"/>
      <c r="Q196" s="48"/>
    </row>
    <row r="197" spans="2:17" ht="12.75">
      <c r="B197" t="s">
        <v>135</v>
      </c>
      <c r="C197" s="47"/>
      <c r="D197" s="47"/>
      <c r="E197" s="48"/>
      <c r="F197" s="48"/>
      <c r="G197" s="48"/>
      <c r="H197" s="48"/>
      <c r="I197" s="48"/>
      <c r="J197" s="48"/>
      <c r="K197" s="48"/>
      <c r="L197" s="48"/>
      <c r="M197" s="48"/>
      <c r="N197" s="48"/>
      <c r="O197" s="48"/>
      <c r="P197" s="48"/>
      <c r="Q197" s="48"/>
    </row>
    <row r="198" spans="2:17" ht="12.75">
      <c r="B198" s="47" t="s">
        <v>29</v>
      </c>
      <c r="C198" s="47"/>
      <c r="D198" s="47"/>
      <c r="E198" s="48"/>
      <c r="F198" s="48"/>
      <c r="G198" s="48"/>
      <c r="H198" s="48"/>
      <c r="I198" s="48"/>
      <c r="J198" s="48"/>
      <c r="K198" s="48"/>
      <c r="L198" s="48"/>
      <c r="M198" s="48"/>
      <c r="N198" s="48"/>
      <c r="O198" s="48"/>
      <c r="P198" s="48"/>
      <c r="Q198" s="48"/>
    </row>
    <row r="199" spans="2:22" ht="12.75">
      <c r="B199" s="47" t="s">
        <v>35</v>
      </c>
      <c r="C199" t="s">
        <v>146</v>
      </c>
      <c r="D199" s="47"/>
      <c r="E199" s="53" t="s">
        <v>36</v>
      </c>
      <c r="F199" s="48"/>
      <c r="G199" s="54" t="s">
        <v>36</v>
      </c>
      <c r="H199" s="55" t="s">
        <v>37</v>
      </c>
      <c r="I199" s="56"/>
      <c r="J199" s="48"/>
      <c r="K199" s="54" t="s">
        <v>36</v>
      </c>
      <c r="L199" s="55" t="s">
        <v>37</v>
      </c>
      <c r="M199" s="54"/>
      <c r="N199" s="55"/>
      <c r="O199" s="56"/>
      <c r="P199" s="48"/>
      <c r="Q199" s="53"/>
      <c r="S199" s="87" t="s">
        <v>71</v>
      </c>
      <c r="T199" s="30"/>
      <c r="V199" s="30"/>
    </row>
    <row r="200" spans="2:22" ht="12.75">
      <c r="B200" s="47" t="s">
        <v>38</v>
      </c>
      <c r="C200" s="47"/>
      <c r="D200" s="47"/>
      <c r="E200" s="53" t="s">
        <v>39</v>
      </c>
      <c r="F200" s="48"/>
      <c r="G200" s="54" t="s">
        <v>40</v>
      </c>
      <c r="H200" s="55" t="s">
        <v>40</v>
      </c>
      <c r="I200" s="56"/>
      <c r="J200" s="48"/>
      <c r="K200" s="54" t="s">
        <v>40</v>
      </c>
      <c r="L200" s="55" t="s">
        <v>40</v>
      </c>
      <c r="M200" s="54"/>
      <c r="N200" s="55"/>
      <c r="O200" s="56"/>
      <c r="P200" s="48"/>
      <c r="Q200" s="53"/>
      <c r="S200" s="88" t="s">
        <v>39</v>
      </c>
      <c r="T200" s="30"/>
      <c r="V200" s="30"/>
    </row>
    <row r="201" spans="2:22" ht="12.75">
      <c r="B201" s="47" t="s">
        <v>79</v>
      </c>
      <c r="C201" s="47"/>
      <c r="D201" s="47"/>
      <c r="E201" s="53"/>
      <c r="F201" s="48"/>
      <c r="G201" s="54" t="s">
        <v>77</v>
      </c>
      <c r="H201" s="55" t="s">
        <v>77</v>
      </c>
      <c r="I201" s="56"/>
      <c r="J201" s="48"/>
      <c r="K201" s="54" t="s">
        <v>78</v>
      </c>
      <c r="L201" s="55" t="s">
        <v>78</v>
      </c>
      <c r="M201" s="54"/>
      <c r="N201" s="55"/>
      <c r="O201" s="56"/>
      <c r="P201" s="48"/>
      <c r="Q201" s="53"/>
      <c r="T201" s="30"/>
      <c r="V201" s="30"/>
    </row>
    <row r="202" spans="2:22" s="72" customFormat="1" ht="12.75">
      <c r="B202" s="57" t="s">
        <v>136</v>
      </c>
      <c r="C202" s="81">
        <v>0</v>
      </c>
      <c r="D202" s="57" t="s">
        <v>122</v>
      </c>
      <c r="E202" s="58">
        <v>0</v>
      </c>
      <c r="F202" s="59"/>
      <c r="G202" s="60">
        <v>0</v>
      </c>
      <c r="H202" s="61">
        <v>0</v>
      </c>
      <c r="I202" s="37">
        <f>H202-G202</f>
        <v>0</v>
      </c>
      <c r="J202" s="59"/>
      <c r="K202" s="60">
        <v>0</v>
      </c>
      <c r="L202" s="61">
        <v>0</v>
      </c>
      <c r="M202" s="60">
        <f>-K202</f>
        <v>0</v>
      </c>
      <c r="N202" s="61">
        <f>-L202</f>
        <v>0</v>
      </c>
      <c r="O202" s="62">
        <f>M202-N202</f>
        <v>0</v>
      </c>
      <c r="P202" s="59"/>
      <c r="Q202" s="58">
        <f>I202+O202</f>
        <v>0</v>
      </c>
      <c r="R202" s="39"/>
      <c r="S202" s="89">
        <v>0</v>
      </c>
      <c r="T202" s="31">
        <f>E202+S202</f>
        <v>0</v>
      </c>
      <c r="U202" s="25"/>
      <c r="V202" s="31">
        <f>T202-E202</f>
        <v>0</v>
      </c>
    </row>
    <row r="203" spans="2:17" ht="12.75">
      <c r="B203" t="s">
        <v>162</v>
      </c>
      <c r="C203" s="47"/>
      <c r="D203" s="47"/>
      <c r="E203" s="48"/>
      <c r="F203" s="48"/>
      <c r="G203" s="48"/>
      <c r="H203" s="48"/>
      <c r="I203" s="48"/>
      <c r="J203" s="48"/>
      <c r="K203" s="48"/>
      <c r="L203" s="48"/>
      <c r="M203" s="48"/>
      <c r="N203" s="48"/>
      <c r="O203" s="48"/>
      <c r="P203" s="48"/>
      <c r="Q203" s="48"/>
    </row>
    <row r="204" spans="2:17" ht="12.75">
      <c r="B204" s="47" t="s">
        <v>128</v>
      </c>
      <c r="C204" s="47"/>
      <c r="D204" s="47"/>
      <c r="E204" s="48"/>
      <c r="F204" s="48"/>
      <c r="G204" s="48"/>
      <c r="H204" s="48"/>
      <c r="I204" s="48"/>
      <c r="J204" s="48"/>
      <c r="K204" s="48"/>
      <c r="L204" s="48"/>
      <c r="M204" s="48"/>
      <c r="N204" s="48"/>
      <c r="O204" s="48"/>
      <c r="P204" s="48"/>
      <c r="Q204" s="48"/>
    </row>
    <row r="205" spans="2:17" ht="12.75">
      <c r="B205" s="47" t="s">
        <v>88</v>
      </c>
      <c r="C205" s="47"/>
      <c r="D205" s="47"/>
      <c r="E205" s="48"/>
      <c r="F205" s="48"/>
      <c r="G205" s="48"/>
      <c r="H205" s="48"/>
      <c r="I205" s="48"/>
      <c r="J205" s="48"/>
      <c r="K205" s="48"/>
      <c r="L205" s="48"/>
      <c r="M205" s="48"/>
      <c r="N205" s="48"/>
      <c r="O205" s="48"/>
      <c r="P205" s="48"/>
      <c r="Q205" s="48"/>
    </row>
    <row r="206" spans="2:17" ht="12.75">
      <c r="B206" s="47" t="s">
        <v>102</v>
      </c>
      <c r="C206" s="47"/>
      <c r="D206" s="47"/>
      <c r="E206" s="48"/>
      <c r="F206" s="48"/>
      <c r="G206" s="48"/>
      <c r="H206" s="48"/>
      <c r="I206" s="48"/>
      <c r="J206" s="48"/>
      <c r="K206" s="48"/>
      <c r="L206" s="48"/>
      <c r="M206" s="48"/>
      <c r="N206" s="48"/>
      <c r="O206" s="48"/>
      <c r="P206" s="48"/>
      <c r="Q206" s="48"/>
    </row>
    <row r="207" spans="2:17" ht="12.75">
      <c r="B207" s="47" t="s">
        <v>103</v>
      </c>
      <c r="C207" s="47"/>
      <c r="D207" s="47"/>
      <c r="E207" s="48"/>
      <c r="F207" s="48"/>
      <c r="G207" s="48"/>
      <c r="H207" s="48"/>
      <c r="I207" s="48"/>
      <c r="J207" s="48"/>
      <c r="K207" s="48"/>
      <c r="L207" s="48"/>
      <c r="M207" s="48"/>
      <c r="N207" s="48"/>
      <c r="O207" s="48"/>
      <c r="P207" s="48"/>
      <c r="Q207" s="48"/>
    </row>
    <row r="208" spans="2:17" ht="12.75">
      <c r="B208" t="s">
        <v>144</v>
      </c>
      <c r="C208" s="47"/>
      <c r="D208" s="47"/>
      <c r="E208" s="48"/>
      <c r="F208" s="48"/>
      <c r="G208" s="48"/>
      <c r="H208" s="48"/>
      <c r="I208" s="48"/>
      <c r="J208" s="48"/>
      <c r="K208" s="48"/>
      <c r="L208" s="48"/>
      <c r="M208" s="48"/>
      <c r="N208" s="48"/>
      <c r="O208" s="48"/>
      <c r="P208" s="48"/>
      <c r="Q208" s="48"/>
    </row>
    <row r="209" spans="2:17" ht="12.75">
      <c r="B209" s="47" t="s">
        <v>100</v>
      </c>
      <c r="C209" s="47"/>
      <c r="D209" s="47"/>
      <c r="E209" s="48"/>
      <c r="F209" s="48"/>
      <c r="G209" s="48"/>
      <c r="H209" s="48"/>
      <c r="I209" s="48"/>
      <c r="J209" s="48"/>
      <c r="K209" s="48"/>
      <c r="L209" s="48"/>
      <c r="M209" s="48"/>
      <c r="N209" s="48"/>
      <c r="O209" s="48"/>
      <c r="P209" s="48"/>
      <c r="Q209" s="48"/>
    </row>
    <row r="210" spans="2:17" ht="12.75">
      <c r="B210" s="47" t="s">
        <v>89</v>
      </c>
      <c r="C210" s="47"/>
      <c r="D210" s="47"/>
      <c r="E210" s="48"/>
      <c r="F210" s="48"/>
      <c r="G210" s="48"/>
      <c r="H210" s="48"/>
      <c r="I210" s="48"/>
      <c r="J210" s="48"/>
      <c r="K210" s="48"/>
      <c r="L210" s="48"/>
      <c r="M210" s="48"/>
      <c r="N210" s="48"/>
      <c r="O210" s="48"/>
      <c r="P210" s="48"/>
      <c r="Q210" s="48"/>
    </row>
    <row r="211" spans="2:17" ht="12.75">
      <c r="B211" s="47" t="s">
        <v>96</v>
      </c>
      <c r="C211" s="47"/>
      <c r="D211" s="47"/>
      <c r="E211" s="46" t="s">
        <v>123</v>
      </c>
      <c r="F211" s="46"/>
      <c r="G211" s="46"/>
      <c r="H211" s="48"/>
      <c r="I211" s="48"/>
      <c r="J211" s="48"/>
      <c r="K211" s="48"/>
      <c r="L211" s="48"/>
      <c r="M211" s="48"/>
      <c r="N211" s="48"/>
      <c r="O211" s="48"/>
      <c r="P211" s="48"/>
      <c r="Q211" s="48"/>
    </row>
    <row r="212" spans="2:17" ht="12.75">
      <c r="B212" s="47" t="s">
        <v>97</v>
      </c>
      <c r="C212" s="47"/>
      <c r="D212" s="47"/>
      <c r="E212" s="48"/>
      <c r="F212" s="48"/>
      <c r="G212" s="48"/>
      <c r="H212" s="48"/>
      <c r="I212" s="48"/>
      <c r="J212" s="48"/>
      <c r="K212" s="48"/>
      <c r="L212" s="48"/>
      <c r="M212" s="48"/>
      <c r="N212" s="48"/>
      <c r="O212" s="48"/>
      <c r="P212" s="48"/>
      <c r="Q212" s="48"/>
    </row>
    <row r="213" spans="2:17" ht="12.75">
      <c r="B213" s="47" t="s">
        <v>92</v>
      </c>
      <c r="C213" s="47"/>
      <c r="D213" s="47"/>
      <c r="E213" s="48"/>
      <c r="F213" s="48"/>
      <c r="G213" s="48"/>
      <c r="H213" s="48"/>
      <c r="I213" s="48"/>
      <c r="J213" s="48"/>
      <c r="K213" s="48"/>
      <c r="L213" s="48"/>
      <c r="M213" s="48"/>
      <c r="N213" s="48"/>
      <c r="O213" s="48"/>
      <c r="P213" s="48"/>
      <c r="Q213" s="48"/>
    </row>
    <row r="214" spans="2:17" ht="12.75">
      <c r="B214" s="47" t="s">
        <v>125</v>
      </c>
      <c r="C214" s="49"/>
      <c r="D214" s="50"/>
      <c r="E214" s="51"/>
      <c r="F214" s="51"/>
      <c r="G214" s="48"/>
      <c r="H214" s="48"/>
      <c r="I214" s="52"/>
      <c r="J214" s="48"/>
      <c r="K214" s="48"/>
      <c r="L214" s="48"/>
      <c r="M214" s="48"/>
      <c r="N214" s="48"/>
      <c r="O214" s="48"/>
      <c r="P214" s="48"/>
      <c r="Q214" s="48"/>
    </row>
    <row r="215" spans="2:17" ht="12.75">
      <c r="B215" s="47" t="s">
        <v>72</v>
      </c>
      <c r="C215" s="49"/>
      <c r="D215" s="50"/>
      <c r="E215" s="51"/>
      <c r="F215" s="51"/>
      <c r="G215" s="48"/>
      <c r="H215" s="48"/>
      <c r="I215" s="52"/>
      <c r="J215" s="48"/>
      <c r="K215" s="48"/>
      <c r="L215" s="48"/>
      <c r="M215" s="48"/>
      <c r="N215" s="48"/>
      <c r="O215" s="48"/>
      <c r="P215" s="48"/>
      <c r="Q215" s="48"/>
    </row>
    <row r="216" spans="2:17" ht="12.75">
      <c r="B216" s="47" t="s">
        <v>93</v>
      </c>
      <c r="C216" s="49"/>
      <c r="D216" s="50"/>
      <c r="E216" s="51"/>
      <c r="F216" s="51"/>
      <c r="G216" s="48"/>
      <c r="H216" s="48"/>
      <c r="I216" s="52"/>
      <c r="J216" s="48"/>
      <c r="K216" s="48"/>
      <c r="L216" s="48"/>
      <c r="M216" s="48"/>
      <c r="N216" s="48"/>
      <c r="O216" s="48"/>
      <c r="P216" s="48"/>
      <c r="Q216" s="48"/>
    </row>
    <row r="217" spans="2:17" ht="12.75">
      <c r="B217" s="47" t="s">
        <v>121</v>
      </c>
      <c r="C217" s="49"/>
      <c r="D217" s="50"/>
      <c r="E217" s="51"/>
      <c r="F217" s="51"/>
      <c r="G217" s="48"/>
      <c r="H217" s="48"/>
      <c r="I217" s="52"/>
      <c r="J217" s="48"/>
      <c r="K217" s="48"/>
      <c r="L217" s="48"/>
      <c r="M217" s="48"/>
      <c r="N217" s="48"/>
      <c r="O217" s="48"/>
      <c r="P217" s="48"/>
      <c r="Q217" s="48"/>
    </row>
    <row r="218" spans="2:17" ht="12.75">
      <c r="B218" t="s">
        <v>145</v>
      </c>
      <c r="C218" s="47"/>
      <c r="D218" s="47"/>
      <c r="E218" s="48"/>
      <c r="F218" s="48"/>
      <c r="G218" s="48"/>
      <c r="H218" s="48"/>
      <c r="I218" s="48"/>
      <c r="J218" s="48"/>
      <c r="K218" s="48"/>
      <c r="L218" s="48"/>
      <c r="M218" s="48"/>
      <c r="N218" s="48"/>
      <c r="O218" s="48"/>
      <c r="P218" s="48"/>
      <c r="Q218" s="48"/>
    </row>
    <row r="219" spans="2:17" ht="12.75">
      <c r="B219" s="47" t="s">
        <v>91</v>
      </c>
      <c r="C219" s="47"/>
      <c r="D219" s="47"/>
      <c r="E219" s="48"/>
      <c r="F219" s="48"/>
      <c r="G219" s="48"/>
      <c r="H219" s="48"/>
      <c r="I219" s="48"/>
      <c r="J219" s="48"/>
      <c r="K219" s="48"/>
      <c r="L219" s="48"/>
      <c r="M219" s="48"/>
      <c r="N219" s="48"/>
      <c r="O219" s="48"/>
      <c r="P219" s="48"/>
      <c r="Q219" s="48"/>
    </row>
    <row r="220" spans="2:17" ht="12.75">
      <c r="B220" t="s">
        <v>135</v>
      </c>
      <c r="C220" s="47"/>
      <c r="D220" s="47"/>
      <c r="E220" s="48"/>
      <c r="F220" s="48"/>
      <c r="G220" s="48"/>
      <c r="H220" s="48"/>
      <c r="I220" s="48"/>
      <c r="J220" s="48"/>
      <c r="K220" s="48"/>
      <c r="L220" s="48"/>
      <c r="M220" s="48"/>
      <c r="N220" s="48"/>
      <c r="O220" s="48"/>
      <c r="P220" s="48"/>
      <c r="Q220" s="48"/>
    </row>
    <row r="221" spans="2:17" ht="12.75">
      <c r="B221" s="47" t="s">
        <v>29</v>
      </c>
      <c r="C221" s="47"/>
      <c r="D221" s="47"/>
      <c r="E221" s="48"/>
      <c r="F221" s="48"/>
      <c r="G221" s="48"/>
      <c r="H221" s="48"/>
      <c r="I221" s="48"/>
      <c r="J221" s="48"/>
      <c r="K221" s="48"/>
      <c r="L221" s="48"/>
      <c r="M221" s="48"/>
      <c r="N221" s="48"/>
      <c r="O221" s="48"/>
      <c r="P221" s="48"/>
      <c r="Q221" s="48"/>
    </row>
    <row r="222" spans="2:22" ht="12.75">
      <c r="B222" s="47" t="s">
        <v>35</v>
      </c>
      <c r="C222" t="s">
        <v>146</v>
      </c>
      <c r="D222" s="47"/>
      <c r="E222" s="53" t="s">
        <v>36</v>
      </c>
      <c r="F222" s="48"/>
      <c r="G222" s="54" t="s">
        <v>36</v>
      </c>
      <c r="H222" s="55" t="s">
        <v>37</v>
      </c>
      <c r="I222" s="56"/>
      <c r="J222" s="48"/>
      <c r="K222" s="54" t="s">
        <v>36</v>
      </c>
      <c r="L222" s="55" t="s">
        <v>37</v>
      </c>
      <c r="M222" s="54"/>
      <c r="N222" s="55"/>
      <c r="O222" s="56"/>
      <c r="P222" s="48"/>
      <c r="Q222" s="53"/>
      <c r="S222" s="87" t="s">
        <v>71</v>
      </c>
      <c r="T222" s="30"/>
      <c r="V222" s="30"/>
    </row>
    <row r="223" spans="2:22" ht="12.75">
      <c r="B223" s="47" t="s">
        <v>38</v>
      </c>
      <c r="C223" s="47"/>
      <c r="D223" s="47"/>
      <c r="E223" s="53" t="s">
        <v>39</v>
      </c>
      <c r="F223" s="48"/>
      <c r="G223" s="54" t="s">
        <v>40</v>
      </c>
      <c r="H223" s="55" t="s">
        <v>40</v>
      </c>
      <c r="I223" s="56"/>
      <c r="J223" s="48"/>
      <c r="K223" s="54" t="s">
        <v>40</v>
      </c>
      <c r="L223" s="55" t="s">
        <v>40</v>
      </c>
      <c r="M223" s="54"/>
      <c r="N223" s="55"/>
      <c r="O223" s="56"/>
      <c r="P223" s="48"/>
      <c r="Q223" s="53"/>
      <c r="S223" s="88" t="s">
        <v>39</v>
      </c>
      <c r="T223" s="30"/>
      <c r="V223" s="30"/>
    </row>
    <row r="224" spans="2:22" ht="12.75">
      <c r="B224" s="47" t="s">
        <v>79</v>
      </c>
      <c r="C224" s="47"/>
      <c r="D224" s="47"/>
      <c r="E224" s="53"/>
      <c r="F224" s="48"/>
      <c r="G224" s="54" t="s">
        <v>77</v>
      </c>
      <c r="H224" s="55" t="s">
        <v>77</v>
      </c>
      <c r="I224" s="56"/>
      <c r="J224" s="48"/>
      <c r="K224" s="54" t="s">
        <v>78</v>
      </c>
      <c r="L224" s="55" t="s">
        <v>78</v>
      </c>
      <c r="M224" s="54"/>
      <c r="N224" s="55"/>
      <c r="O224" s="56"/>
      <c r="P224" s="48"/>
      <c r="Q224" s="53"/>
      <c r="T224" s="30"/>
      <c r="V224" s="30"/>
    </row>
    <row r="225" spans="2:22" s="72" customFormat="1" ht="12.75">
      <c r="B225" s="57" t="s">
        <v>136</v>
      </c>
      <c r="C225" s="81">
        <v>0</v>
      </c>
      <c r="D225" s="48" t="s">
        <v>123</v>
      </c>
      <c r="E225" s="58">
        <v>0</v>
      </c>
      <c r="F225" s="59"/>
      <c r="G225" s="60">
        <v>0</v>
      </c>
      <c r="H225" s="61">
        <v>0</v>
      </c>
      <c r="I225" s="37">
        <f>H225-G225</f>
        <v>0</v>
      </c>
      <c r="J225" s="59"/>
      <c r="K225" s="60">
        <v>0</v>
      </c>
      <c r="L225" s="61">
        <v>0</v>
      </c>
      <c r="M225" s="60">
        <f>-K225</f>
        <v>0</v>
      </c>
      <c r="N225" s="61">
        <f>-L225</f>
        <v>0</v>
      </c>
      <c r="O225" s="62">
        <f>M225-N225</f>
        <v>0</v>
      </c>
      <c r="P225" s="59"/>
      <c r="Q225" s="58">
        <f>I225+O225</f>
        <v>0</v>
      </c>
      <c r="R225" s="39"/>
      <c r="S225" s="89">
        <v>0</v>
      </c>
      <c r="T225" s="31">
        <f>E225+S225</f>
        <v>0</v>
      </c>
      <c r="U225" s="25"/>
      <c r="V225" s="31">
        <f>T225-E225</f>
        <v>0</v>
      </c>
    </row>
    <row r="226" spans="2:22" ht="12.75">
      <c r="B226" s="70"/>
      <c r="C226" s="73" t="s">
        <v>149</v>
      </c>
      <c r="D226" s="85"/>
      <c r="E226" s="83">
        <f>SUM(E61:E225)</f>
        <v>0</v>
      </c>
      <c r="F226" s="23" t="s">
        <v>30</v>
      </c>
      <c r="G226" s="83">
        <f>SUM(G61:G225)</f>
        <v>0</v>
      </c>
      <c r="H226" s="83">
        <f>SUM(H61:H225)</f>
        <v>0</v>
      </c>
      <c r="I226" s="83">
        <f>SUM(I61:I225)</f>
        <v>0</v>
      </c>
      <c r="J226" s="23" t="s">
        <v>30</v>
      </c>
      <c r="K226" s="83">
        <f>SUM(K61:K225)</f>
        <v>0</v>
      </c>
      <c r="L226" s="101">
        <f>SUM(L61:L225)</f>
        <v>0</v>
      </c>
      <c r="M226" s="82">
        <f>SUM(M61:M225)</f>
        <v>0</v>
      </c>
      <c r="N226" s="83">
        <f>SUM(N61:N225)</f>
        <v>0</v>
      </c>
      <c r="O226" s="83">
        <f>SUM(O61:O225)</f>
        <v>0</v>
      </c>
      <c r="P226" s="21" t="s">
        <v>30</v>
      </c>
      <c r="Q226" s="84">
        <f>SUM(Q61:Q225)</f>
        <v>0</v>
      </c>
      <c r="R226" s="111"/>
      <c r="S226" s="88">
        <f>SUM(S61:S225)</f>
        <v>0</v>
      </c>
      <c r="T226" s="82">
        <f>SUM(T61:T225)</f>
        <v>0</v>
      </c>
      <c r="U226" s="70" t="s">
        <v>30</v>
      </c>
      <c r="V226" s="84">
        <f>SUM(V61:V225)</f>
        <v>0</v>
      </c>
    </row>
    <row r="227" ht="12.75">
      <c r="B227" s="25"/>
    </row>
    <row r="228" ht="12.75">
      <c r="B228" t="s">
        <v>162</v>
      </c>
    </row>
    <row r="229" ht="12.75">
      <c r="B229" t="s">
        <v>131</v>
      </c>
    </row>
    <row r="230" ht="12.75">
      <c r="B230" t="s">
        <v>88</v>
      </c>
    </row>
    <row r="231" spans="2:7" ht="12.75">
      <c r="B231" t="s">
        <v>102</v>
      </c>
      <c r="F231" s="67"/>
      <c r="G231" s="67"/>
    </row>
    <row r="232" spans="2:7" ht="12.75">
      <c r="B232" t="s">
        <v>103</v>
      </c>
      <c r="F232" s="67"/>
      <c r="G232" s="67"/>
    </row>
    <row r="233" spans="2:7" ht="12.75">
      <c r="B233" t="s">
        <v>144</v>
      </c>
      <c r="F233" s="67"/>
      <c r="G233" s="67"/>
    </row>
    <row r="234" spans="2:7" ht="12.75">
      <c r="B234" t="s">
        <v>100</v>
      </c>
      <c r="F234" s="68"/>
      <c r="G234" s="68"/>
    </row>
    <row r="235" spans="2:7" ht="12.75">
      <c r="B235" t="s">
        <v>89</v>
      </c>
      <c r="F235" s="68"/>
      <c r="G235" s="68"/>
    </row>
    <row r="236" ht="12.75">
      <c r="B236" t="s">
        <v>143</v>
      </c>
    </row>
    <row r="237" ht="12.75">
      <c r="B237" t="s">
        <v>140</v>
      </c>
    </row>
    <row r="238" spans="2:7" ht="12.75">
      <c r="B238" t="s">
        <v>96</v>
      </c>
      <c r="G238" s="79" t="s">
        <v>152</v>
      </c>
    </row>
    <row r="239" ht="12.75">
      <c r="B239" t="s">
        <v>97</v>
      </c>
    </row>
    <row r="240" spans="2:9" ht="12.75">
      <c r="B240" t="s">
        <v>92</v>
      </c>
      <c r="E240" s="14"/>
      <c r="F240" s="14"/>
      <c r="I240" s="15"/>
    </row>
    <row r="241" spans="2:9" ht="12.75">
      <c r="B241" t="s">
        <v>151</v>
      </c>
      <c r="E241" s="14"/>
      <c r="F241" s="14"/>
      <c r="I241" s="15"/>
    </row>
    <row r="242" spans="2:9" ht="12.75">
      <c r="B242" t="s">
        <v>72</v>
      </c>
      <c r="C242" s="49"/>
      <c r="D242" s="50"/>
      <c r="E242" s="14"/>
      <c r="F242" s="14"/>
      <c r="I242" s="15"/>
    </row>
    <row r="243" spans="2:9" ht="12.75">
      <c r="B243" t="s">
        <v>93</v>
      </c>
      <c r="I243" s="15"/>
    </row>
    <row r="244" ht="12.75">
      <c r="B244" t="s">
        <v>94</v>
      </c>
    </row>
    <row r="245" ht="12.75">
      <c r="B245" t="s">
        <v>145</v>
      </c>
    </row>
    <row r="246" ht="12.75">
      <c r="B246" t="s">
        <v>91</v>
      </c>
    </row>
    <row r="247" ht="12.75">
      <c r="B247" t="s">
        <v>135</v>
      </c>
    </row>
    <row r="248" ht="12.75">
      <c r="B248" t="s">
        <v>29</v>
      </c>
    </row>
    <row r="249" spans="2:22" ht="12.75">
      <c r="B249" t="s">
        <v>35</v>
      </c>
      <c r="C249" t="s">
        <v>146</v>
      </c>
      <c r="D249" t="s">
        <v>133</v>
      </c>
      <c r="E249" s="30" t="s">
        <v>36</v>
      </c>
      <c r="G249" s="34" t="s">
        <v>36</v>
      </c>
      <c r="H249" s="21" t="s">
        <v>37</v>
      </c>
      <c r="I249" s="35"/>
      <c r="K249" s="34" t="s">
        <v>36</v>
      </c>
      <c r="L249" s="21" t="s">
        <v>37</v>
      </c>
      <c r="M249" s="34"/>
      <c r="N249" s="21"/>
      <c r="O249" s="35"/>
      <c r="Q249" s="30"/>
      <c r="S249" s="87" t="s">
        <v>71</v>
      </c>
      <c r="T249" s="30"/>
      <c r="V249" s="30"/>
    </row>
    <row r="250" spans="2:22" ht="12.75">
      <c r="B250" t="s">
        <v>38</v>
      </c>
      <c r="E250" s="30" t="s">
        <v>39</v>
      </c>
      <c r="G250" s="34" t="s">
        <v>40</v>
      </c>
      <c r="H250" s="21" t="s">
        <v>40</v>
      </c>
      <c r="I250" s="35"/>
      <c r="K250" s="34" t="s">
        <v>40</v>
      </c>
      <c r="L250" s="21" t="s">
        <v>40</v>
      </c>
      <c r="M250" s="34"/>
      <c r="N250" s="21"/>
      <c r="O250" s="35"/>
      <c r="Q250" s="30"/>
      <c r="S250" s="88" t="s">
        <v>39</v>
      </c>
      <c r="T250" s="30"/>
      <c r="V250" s="30"/>
    </row>
    <row r="251" spans="2:22" ht="12.75">
      <c r="B251" t="s">
        <v>79</v>
      </c>
      <c r="E251" s="30"/>
      <c r="G251" s="34" t="s">
        <v>77</v>
      </c>
      <c r="H251" s="21" t="s">
        <v>77</v>
      </c>
      <c r="I251" s="35"/>
      <c r="K251" s="34" t="s">
        <v>78</v>
      </c>
      <c r="L251" s="21" t="s">
        <v>78</v>
      </c>
      <c r="M251" s="34"/>
      <c r="N251" s="21"/>
      <c r="O251" s="35"/>
      <c r="Q251" s="30"/>
      <c r="T251" s="30"/>
      <c r="V251" s="30"/>
    </row>
    <row r="252" spans="2:22" s="102" customFormat="1" ht="12.75">
      <c r="B252" s="92" t="s">
        <v>136</v>
      </c>
      <c r="C252" s="92">
        <v>0</v>
      </c>
      <c r="D252" s="92">
        <v>0</v>
      </c>
      <c r="E252" s="93">
        <v>0</v>
      </c>
      <c r="F252" s="94"/>
      <c r="G252" s="95">
        <v>0</v>
      </c>
      <c r="H252" s="96">
        <v>0</v>
      </c>
      <c r="I252" s="97">
        <f>H252-G252</f>
        <v>0</v>
      </c>
      <c r="J252" s="94"/>
      <c r="K252" s="95">
        <v>0</v>
      </c>
      <c r="L252" s="96">
        <v>0</v>
      </c>
      <c r="M252" s="95">
        <f>-K252</f>
        <v>0</v>
      </c>
      <c r="N252" s="96">
        <f>-L252</f>
        <v>0</v>
      </c>
      <c r="O252" s="97">
        <f>M252-N252</f>
        <v>0</v>
      </c>
      <c r="P252" s="94"/>
      <c r="Q252" s="93">
        <f>I252+O252</f>
        <v>0</v>
      </c>
      <c r="R252" s="64"/>
      <c r="S252" s="98">
        <v>0</v>
      </c>
      <c r="T252" s="93">
        <f>E252+S252</f>
        <v>0</v>
      </c>
      <c r="U252" s="92"/>
      <c r="V252" s="93">
        <f>T252-E252</f>
        <v>0</v>
      </c>
    </row>
    <row r="253" spans="2:22" s="75" customFormat="1" ht="12.75">
      <c r="B253" s="57"/>
      <c r="C253" s="57"/>
      <c r="D253" s="57"/>
      <c r="E253" s="61"/>
      <c r="F253" s="59"/>
      <c r="G253" s="61"/>
      <c r="H253" s="61"/>
      <c r="I253" s="61"/>
      <c r="J253" s="59"/>
      <c r="K253" s="61"/>
      <c r="L253" s="61"/>
      <c r="M253" s="61"/>
      <c r="N253" s="61"/>
      <c r="O253" s="61"/>
      <c r="P253" s="59"/>
      <c r="Q253" s="61"/>
      <c r="R253" s="64"/>
      <c r="S253" s="91"/>
      <c r="T253" s="61"/>
      <c r="U253" s="57"/>
      <c r="V253" s="61"/>
    </row>
    <row r="254" spans="2:22" ht="12.75">
      <c r="B254" s="70"/>
      <c r="C254" s="73" t="s">
        <v>155</v>
      </c>
      <c r="D254" s="85"/>
      <c r="E254" s="110">
        <f>SUM(E36,E58,E226,E252)</f>
        <v>0</v>
      </c>
      <c r="F254" s="23"/>
      <c r="G254" s="110">
        <f>SUM(G36,G58,G226,G252)</f>
        <v>0</v>
      </c>
      <c r="H254" s="110">
        <f>SUM(H36,H58,H226,H252)</f>
        <v>0</v>
      </c>
      <c r="I254" s="110">
        <f>SUM(I36,I58,I226,I252)</f>
        <v>0</v>
      </c>
      <c r="J254" s="23"/>
      <c r="K254" s="110">
        <f>SUM(K36,K58,K226,K252)</f>
        <v>0</v>
      </c>
      <c r="L254" s="110">
        <f>SUM(L36,L58,L226,L252)</f>
        <v>0</v>
      </c>
      <c r="M254" s="110">
        <f>SUM(M36,M58,M226,M252)</f>
        <v>0</v>
      </c>
      <c r="N254" s="110">
        <f>SUM(N36,N58,N226,N252)</f>
        <v>0</v>
      </c>
      <c r="O254" s="110">
        <f>SUM(O36,O58,O226,O252)</f>
        <v>0</v>
      </c>
      <c r="P254" s="21"/>
      <c r="Q254" s="110">
        <f>SUM(Q36,Q58,Q226,Q252)</f>
        <v>0</v>
      </c>
      <c r="R254" s="40"/>
      <c r="S254" s="96">
        <f>SUM(S36,S58,S226,S252)</f>
        <v>0</v>
      </c>
      <c r="T254" s="110">
        <f>SUM(T36,T58,T226,T252)</f>
        <v>0</v>
      </c>
      <c r="U254" s="70"/>
      <c r="V254" s="110"/>
    </row>
    <row r="255" spans="2:4" ht="12.75">
      <c r="B255" s="25"/>
      <c r="D255" s="47"/>
    </row>
    <row r="256" ht="12.75">
      <c r="B256" t="s">
        <v>162</v>
      </c>
    </row>
    <row r="257" ht="12.75">
      <c r="B257" t="s">
        <v>131</v>
      </c>
    </row>
    <row r="258" ht="12.75">
      <c r="B258" t="s">
        <v>88</v>
      </c>
    </row>
    <row r="259" spans="2:7" ht="12.75">
      <c r="B259" t="s">
        <v>102</v>
      </c>
      <c r="F259" s="67"/>
      <c r="G259" s="67"/>
    </row>
    <row r="260" spans="2:7" ht="12.75">
      <c r="B260" t="s">
        <v>103</v>
      </c>
      <c r="F260" s="67"/>
      <c r="G260" s="67"/>
    </row>
    <row r="261" spans="2:7" ht="12.75">
      <c r="B261" t="s">
        <v>144</v>
      </c>
      <c r="F261" s="67"/>
      <c r="G261" s="67"/>
    </row>
    <row r="262" spans="2:7" ht="12.75">
      <c r="B262" t="s">
        <v>100</v>
      </c>
      <c r="F262" s="68"/>
      <c r="G262" s="68"/>
    </row>
    <row r="263" spans="2:7" ht="12.75">
      <c r="B263" t="s">
        <v>89</v>
      </c>
      <c r="F263" s="68"/>
      <c r="G263" s="68"/>
    </row>
    <row r="264" ht="12.75">
      <c r="B264" t="s">
        <v>143</v>
      </c>
    </row>
    <row r="265" ht="12.75">
      <c r="B265" t="s">
        <v>140</v>
      </c>
    </row>
    <row r="266" spans="2:7" ht="12.75">
      <c r="B266" t="s">
        <v>96</v>
      </c>
      <c r="G266" s="79" t="s">
        <v>164</v>
      </c>
    </row>
    <row r="267" ht="12.75">
      <c r="B267" t="s">
        <v>97</v>
      </c>
    </row>
    <row r="268" spans="2:9" ht="12.75">
      <c r="B268" t="s">
        <v>92</v>
      </c>
      <c r="E268" s="14"/>
      <c r="F268" s="14"/>
      <c r="I268" s="15"/>
    </row>
    <row r="269" spans="2:9" ht="12.75">
      <c r="B269" t="s">
        <v>153</v>
      </c>
      <c r="E269" s="14"/>
      <c r="F269" s="14"/>
      <c r="I269" s="15"/>
    </row>
    <row r="270" spans="2:9" ht="12.75">
      <c r="B270" t="s">
        <v>72</v>
      </c>
      <c r="C270" s="49"/>
      <c r="D270" s="50"/>
      <c r="E270" s="14"/>
      <c r="F270" s="14"/>
      <c r="I270" s="15"/>
    </row>
    <row r="271" spans="2:9" ht="12.75">
      <c r="B271" t="s">
        <v>93</v>
      </c>
      <c r="I271" s="15"/>
    </row>
    <row r="272" ht="12.75">
      <c r="B272" t="s">
        <v>94</v>
      </c>
    </row>
    <row r="273" ht="12.75">
      <c r="B273" t="s">
        <v>145</v>
      </c>
    </row>
    <row r="274" ht="12.75">
      <c r="B274" t="s">
        <v>91</v>
      </c>
    </row>
    <row r="275" ht="12.75">
      <c r="B275" t="s">
        <v>135</v>
      </c>
    </row>
    <row r="276" ht="12.75">
      <c r="B276" t="s">
        <v>29</v>
      </c>
    </row>
    <row r="277" spans="2:22" ht="12.75">
      <c r="B277" t="s">
        <v>35</v>
      </c>
      <c r="C277" t="s">
        <v>146</v>
      </c>
      <c r="D277" t="s">
        <v>133</v>
      </c>
      <c r="E277" s="30" t="s">
        <v>36</v>
      </c>
      <c r="G277" s="34" t="s">
        <v>36</v>
      </c>
      <c r="H277" s="21" t="s">
        <v>37</v>
      </c>
      <c r="I277" s="35"/>
      <c r="K277" s="34" t="s">
        <v>36</v>
      </c>
      <c r="L277" s="21" t="s">
        <v>37</v>
      </c>
      <c r="M277" s="34"/>
      <c r="N277" s="21"/>
      <c r="O277" s="35"/>
      <c r="Q277" s="30"/>
      <c r="S277" s="87" t="s">
        <v>71</v>
      </c>
      <c r="T277" s="30"/>
      <c r="V277" s="30"/>
    </row>
    <row r="278" spans="2:22" ht="12.75">
      <c r="B278" t="s">
        <v>38</v>
      </c>
      <c r="E278" s="30" t="s">
        <v>39</v>
      </c>
      <c r="G278" s="34" t="s">
        <v>40</v>
      </c>
      <c r="H278" s="21" t="s">
        <v>40</v>
      </c>
      <c r="I278" s="35"/>
      <c r="K278" s="34" t="s">
        <v>40</v>
      </c>
      <c r="L278" s="21" t="s">
        <v>40</v>
      </c>
      <c r="M278" s="34"/>
      <c r="N278" s="21"/>
      <c r="O278" s="35"/>
      <c r="Q278" s="30"/>
      <c r="S278" s="88" t="s">
        <v>39</v>
      </c>
      <c r="T278" s="30"/>
      <c r="V278" s="30"/>
    </row>
    <row r="279" spans="2:22" ht="12.75">
      <c r="B279" t="s">
        <v>79</v>
      </c>
      <c r="E279" s="30"/>
      <c r="G279" s="34" t="s">
        <v>77</v>
      </c>
      <c r="H279" s="21" t="s">
        <v>77</v>
      </c>
      <c r="I279" s="35"/>
      <c r="K279" s="34" t="s">
        <v>78</v>
      </c>
      <c r="L279" s="21" t="s">
        <v>78</v>
      </c>
      <c r="M279" s="34"/>
      <c r="N279" s="21"/>
      <c r="O279" s="35"/>
      <c r="Q279" s="30"/>
      <c r="T279" s="30"/>
      <c r="V279" s="30"/>
    </row>
    <row r="280" spans="2:22" s="75" customFormat="1" ht="12.75">
      <c r="B280" s="57" t="s">
        <v>136</v>
      </c>
      <c r="C280" s="57">
        <v>0</v>
      </c>
      <c r="D280" s="57">
        <v>0</v>
      </c>
      <c r="E280" s="58">
        <v>0</v>
      </c>
      <c r="F280" s="59"/>
      <c r="G280" s="60">
        <v>0</v>
      </c>
      <c r="H280" s="61">
        <v>0</v>
      </c>
      <c r="I280" s="62">
        <f>H280-G280</f>
        <v>0</v>
      </c>
      <c r="J280" s="59"/>
      <c r="K280" s="60">
        <v>0</v>
      </c>
      <c r="L280" s="61">
        <v>0</v>
      </c>
      <c r="M280" s="60">
        <f>-K280</f>
        <v>0</v>
      </c>
      <c r="N280" s="61">
        <f>-L280</f>
        <v>0</v>
      </c>
      <c r="O280" s="62">
        <f>M280-N280</f>
        <v>0</v>
      </c>
      <c r="P280" s="59"/>
      <c r="Q280" s="58">
        <f>I280+O280</f>
        <v>0</v>
      </c>
      <c r="R280" s="64"/>
      <c r="S280" s="91">
        <v>0</v>
      </c>
      <c r="T280" s="58">
        <f>E280+S280</f>
        <v>0</v>
      </c>
      <c r="U280" s="57"/>
      <c r="V280" s="58">
        <f>T280-E280</f>
        <v>0</v>
      </c>
    </row>
    <row r="281" spans="2:22" s="75" customFormat="1" ht="12.75">
      <c r="B281" s="57"/>
      <c r="C281" s="57"/>
      <c r="D281" s="57"/>
      <c r="E281" s="61"/>
      <c r="F281" s="59"/>
      <c r="G281" s="61"/>
      <c r="H281" s="61"/>
      <c r="I281" s="61"/>
      <c r="J281" s="59"/>
      <c r="K281" s="61"/>
      <c r="L281" s="61"/>
      <c r="M281" s="61"/>
      <c r="N281" s="61"/>
      <c r="O281" s="61"/>
      <c r="P281" s="59"/>
      <c r="Q281" s="61"/>
      <c r="R281" s="64"/>
      <c r="S281" s="91"/>
      <c r="T281" s="61"/>
      <c r="U281" s="57"/>
      <c r="V281" s="61"/>
    </row>
    <row r="282" spans="2:22" ht="12.75">
      <c r="B282" s="70"/>
      <c r="C282" s="73" t="s">
        <v>156</v>
      </c>
      <c r="D282" s="85"/>
      <c r="E282" s="110">
        <f>SUM(E254,E280)</f>
        <v>0</v>
      </c>
      <c r="F282" s="23"/>
      <c r="G282" s="110">
        <f>SUM(G254,G280)</f>
        <v>0</v>
      </c>
      <c r="H282" s="110">
        <f>SUM(H254,H280)</f>
        <v>0</v>
      </c>
      <c r="I282" s="110">
        <f>SUM(I254,I280)</f>
        <v>0</v>
      </c>
      <c r="J282" s="23"/>
      <c r="K282" s="110">
        <f>SUM(K254,K280)</f>
        <v>0</v>
      </c>
      <c r="L282" s="110">
        <f>SUM(L254,L280)</f>
        <v>0</v>
      </c>
      <c r="M282" s="110">
        <f>SUM(M254,M280)</f>
        <v>0</v>
      </c>
      <c r="N282" s="110">
        <f>SUM(N254,N280)</f>
        <v>0</v>
      </c>
      <c r="O282" s="110">
        <f>SUM(O254,O280)</f>
        <v>0</v>
      </c>
      <c r="P282" s="21"/>
      <c r="Q282" s="110">
        <f>SUM(Q254,Q280)</f>
        <v>0</v>
      </c>
      <c r="R282" s="40">
        <f>SUM(R254,R280)</f>
        <v>0</v>
      </c>
      <c r="S282" s="96">
        <f>SUM(S254,S280)</f>
        <v>0</v>
      </c>
      <c r="T282" s="110">
        <f>SUM(T254,T280)</f>
        <v>0</v>
      </c>
      <c r="U282" s="70"/>
      <c r="V282" s="110">
        <f>SUM(V254,V280)</f>
        <v>0</v>
      </c>
    </row>
    <row r="283" ht="12.75">
      <c r="B283" s="25"/>
    </row>
    <row r="284" spans="2:3" ht="12.75">
      <c r="B284" s="25"/>
      <c r="C284" s="86" t="s">
        <v>157</v>
      </c>
    </row>
    <row r="285" ht="12.75">
      <c r="B285" t="s">
        <v>162</v>
      </c>
    </row>
    <row r="286" ht="12.75">
      <c r="B286" t="s">
        <v>148</v>
      </c>
    </row>
    <row r="287" ht="12.75">
      <c r="B287" t="s">
        <v>131</v>
      </c>
    </row>
    <row r="288" ht="12.75">
      <c r="B288" t="s">
        <v>88</v>
      </c>
    </row>
    <row r="289" spans="2:7" ht="12.75">
      <c r="B289" t="s">
        <v>102</v>
      </c>
      <c r="F289" s="67" t="s">
        <v>62</v>
      </c>
      <c r="G289" s="67" t="s">
        <v>67</v>
      </c>
    </row>
    <row r="290" spans="2:7" ht="12.75">
      <c r="B290" t="s">
        <v>103</v>
      </c>
      <c r="F290" s="67" t="s">
        <v>63</v>
      </c>
      <c r="G290" s="67" t="s">
        <v>110</v>
      </c>
    </row>
    <row r="291" spans="2:7" ht="12.75">
      <c r="B291" t="s">
        <v>144</v>
      </c>
      <c r="F291" s="67" t="s">
        <v>64</v>
      </c>
      <c r="G291" s="67" t="s">
        <v>53</v>
      </c>
    </row>
    <row r="292" spans="2:7" ht="12.75">
      <c r="B292" t="s">
        <v>100</v>
      </c>
      <c r="F292" s="68" t="s">
        <v>65</v>
      </c>
      <c r="G292" s="68" t="s">
        <v>132</v>
      </c>
    </row>
    <row r="293" spans="2:7" ht="12.75">
      <c r="B293" t="s">
        <v>89</v>
      </c>
      <c r="F293" s="68" t="s">
        <v>66</v>
      </c>
      <c r="G293" s="68" t="s">
        <v>68</v>
      </c>
    </row>
    <row r="294" ht="12.75">
      <c r="B294" t="s">
        <v>143</v>
      </c>
    </row>
    <row r="295" ht="12.75">
      <c r="B295" t="s">
        <v>140</v>
      </c>
    </row>
    <row r="296" spans="2:7" ht="12.75">
      <c r="B296" t="s">
        <v>96</v>
      </c>
      <c r="G296" s="79" t="s">
        <v>166</v>
      </c>
    </row>
    <row r="297" ht="12.75">
      <c r="B297" t="s">
        <v>97</v>
      </c>
    </row>
    <row r="298" spans="2:9" ht="12.75">
      <c r="B298" t="s">
        <v>92</v>
      </c>
      <c r="E298" s="14"/>
      <c r="F298" s="14"/>
      <c r="I298" s="15"/>
    </row>
    <row r="299" spans="2:9" ht="12.75">
      <c r="B299" t="s">
        <v>154</v>
      </c>
      <c r="E299" s="14"/>
      <c r="F299" s="14"/>
      <c r="I299" s="15"/>
    </row>
    <row r="300" spans="2:9" ht="12.75">
      <c r="B300" t="s">
        <v>72</v>
      </c>
      <c r="C300" s="49"/>
      <c r="D300" s="50"/>
      <c r="E300" s="14"/>
      <c r="F300" s="14"/>
      <c r="I300" s="15"/>
    </row>
    <row r="301" spans="2:9" ht="12.75">
      <c r="B301" t="s">
        <v>93</v>
      </c>
      <c r="I301" s="15"/>
    </row>
    <row r="302" ht="12.75">
      <c r="B302" t="s">
        <v>94</v>
      </c>
    </row>
    <row r="303" ht="12.75">
      <c r="B303" t="s">
        <v>145</v>
      </c>
    </row>
    <row r="304" ht="12.75">
      <c r="B304" t="s">
        <v>91</v>
      </c>
    </row>
    <row r="305" ht="12.75">
      <c r="B305" t="s">
        <v>147</v>
      </c>
    </row>
    <row r="306" ht="12.75">
      <c r="B306" t="s">
        <v>29</v>
      </c>
    </row>
    <row r="307" spans="2:22" ht="12.75">
      <c r="B307" t="s">
        <v>35</v>
      </c>
      <c r="C307" t="s">
        <v>146</v>
      </c>
      <c r="D307" t="s">
        <v>133</v>
      </c>
      <c r="E307" s="30" t="s">
        <v>36</v>
      </c>
      <c r="G307" s="34" t="s">
        <v>36</v>
      </c>
      <c r="H307" s="21" t="s">
        <v>37</v>
      </c>
      <c r="I307" s="35"/>
      <c r="K307" s="34" t="s">
        <v>36</v>
      </c>
      <c r="L307" s="21" t="s">
        <v>37</v>
      </c>
      <c r="M307" s="34"/>
      <c r="N307" s="21"/>
      <c r="O307" s="35"/>
      <c r="Q307" s="30"/>
      <c r="S307" s="87" t="s">
        <v>71</v>
      </c>
      <c r="T307" s="30"/>
      <c r="V307" s="30"/>
    </row>
    <row r="308" spans="2:22" ht="12.75">
      <c r="B308" t="s">
        <v>38</v>
      </c>
      <c r="E308" s="30" t="s">
        <v>39</v>
      </c>
      <c r="G308" s="34" t="s">
        <v>40</v>
      </c>
      <c r="H308" s="21" t="s">
        <v>40</v>
      </c>
      <c r="I308" s="35"/>
      <c r="K308" s="34" t="s">
        <v>40</v>
      </c>
      <c r="L308" s="21" t="s">
        <v>40</v>
      </c>
      <c r="M308" s="34"/>
      <c r="N308" s="21"/>
      <c r="O308" s="35"/>
      <c r="Q308" s="30"/>
      <c r="S308" s="88" t="s">
        <v>39</v>
      </c>
      <c r="T308" s="30"/>
      <c r="V308" s="30"/>
    </row>
    <row r="309" spans="2:22" ht="12.75">
      <c r="B309" t="s">
        <v>79</v>
      </c>
      <c r="E309" s="30"/>
      <c r="G309" s="34" t="s">
        <v>77</v>
      </c>
      <c r="H309" s="21" t="s">
        <v>77</v>
      </c>
      <c r="I309" s="35"/>
      <c r="K309" s="34" t="s">
        <v>78</v>
      </c>
      <c r="L309" s="21" t="s">
        <v>78</v>
      </c>
      <c r="M309" s="34"/>
      <c r="N309" s="21"/>
      <c r="O309" s="35"/>
      <c r="Q309" s="30"/>
      <c r="T309" s="30"/>
      <c r="V309" s="30"/>
    </row>
    <row r="310" spans="2:22" s="75" customFormat="1" ht="12.75">
      <c r="B310" s="57" t="s">
        <v>136</v>
      </c>
      <c r="C310" s="57">
        <v>0</v>
      </c>
      <c r="D310" s="57">
        <v>0</v>
      </c>
      <c r="E310" s="58">
        <v>0</v>
      </c>
      <c r="F310" s="59"/>
      <c r="G310" s="60">
        <v>0</v>
      </c>
      <c r="H310" s="61">
        <v>0</v>
      </c>
      <c r="I310" s="62">
        <f>H310-G310</f>
        <v>0</v>
      </c>
      <c r="J310" s="59"/>
      <c r="K310" s="60">
        <v>0</v>
      </c>
      <c r="L310" s="61">
        <v>0</v>
      </c>
      <c r="M310" s="60">
        <f>-K310</f>
        <v>0</v>
      </c>
      <c r="N310" s="61">
        <f>-L310</f>
        <v>0</v>
      </c>
      <c r="O310" s="62">
        <f>M310-N310</f>
        <v>0</v>
      </c>
      <c r="P310" s="59"/>
      <c r="Q310" s="58">
        <f>I310+O310</f>
        <v>0</v>
      </c>
      <c r="R310" s="64"/>
      <c r="S310" s="91">
        <v>0</v>
      </c>
      <c r="T310" s="58">
        <f>E310+S310</f>
        <v>0</v>
      </c>
      <c r="U310" s="57"/>
      <c r="V310" s="58">
        <f>T310-E310</f>
        <v>0</v>
      </c>
    </row>
    <row r="311" spans="2:22" ht="12.75">
      <c r="B311" s="70"/>
      <c r="C311" s="73" t="s">
        <v>158</v>
      </c>
      <c r="D311" s="85"/>
      <c r="E311" s="110">
        <f>SUM(E309:E310)</f>
        <v>0</v>
      </c>
      <c r="F311" s="23"/>
      <c r="G311" s="110">
        <f>SUM(G309:G310)</f>
        <v>0</v>
      </c>
      <c r="H311" s="110">
        <f>SUM(H309:H310)</f>
        <v>0</v>
      </c>
      <c r="I311" s="110">
        <f>SUM(I309:I310)</f>
        <v>0</v>
      </c>
      <c r="J311" s="23"/>
      <c r="K311" s="110">
        <f>SUM(K309:K310)</f>
        <v>0</v>
      </c>
      <c r="L311" s="110">
        <f>SUM(L309:L310)</f>
        <v>0</v>
      </c>
      <c r="M311" s="110">
        <f>SUM(M309:M310)</f>
        <v>0</v>
      </c>
      <c r="N311" s="110">
        <f>SUM(N309:N310)</f>
        <v>0</v>
      </c>
      <c r="O311" s="110">
        <f>SUM(O309:O310)</f>
        <v>0</v>
      </c>
      <c r="P311" s="21"/>
      <c r="Q311" s="110">
        <f>SUM(Q309:Q310)</f>
        <v>0</v>
      </c>
      <c r="R311" s="40">
        <f>SUM(R309:R310)</f>
        <v>0</v>
      </c>
      <c r="S311" s="96">
        <f>SUM(S309:S310)</f>
        <v>0</v>
      </c>
      <c r="T311" s="110">
        <f>SUM(T309:T310)</f>
        <v>0</v>
      </c>
      <c r="U311" s="70"/>
      <c r="V311" s="110">
        <f>SUM(V309:V310)</f>
        <v>0</v>
      </c>
    </row>
    <row r="312" spans="2:22" s="75" customFormat="1" ht="12.75">
      <c r="B312" s="57"/>
      <c r="C312" s="92"/>
      <c r="D312" s="57"/>
      <c r="E312" s="24"/>
      <c r="F312" s="59"/>
      <c r="G312" s="24"/>
      <c r="H312" s="24"/>
      <c r="I312" s="24"/>
      <c r="J312" s="59"/>
      <c r="K312" s="24"/>
      <c r="L312" s="24"/>
      <c r="M312" s="24"/>
      <c r="N312" s="24"/>
      <c r="O312" s="24"/>
      <c r="P312" s="59"/>
      <c r="Q312" s="24"/>
      <c r="R312" s="114"/>
      <c r="S312" s="24"/>
      <c r="T312" s="24"/>
      <c r="U312" s="57"/>
      <c r="V312" s="24"/>
    </row>
    <row r="313" spans="2:22" s="105" customFormat="1" ht="26.25" customHeight="1" thickBot="1">
      <c r="B313" s="103"/>
      <c r="C313" s="107" t="s">
        <v>60</v>
      </c>
      <c r="D313" s="106"/>
      <c r="E313" s="104">
        <f>SUM(E282,E311)</f>
        <v>0</v>
      </c>
      <c r="F313" s="108"/>
      <c r="G313" s="104">
        <f>SUM(G282,G311)</f>
        <v>0</v>
      </c>
      <c r="H313" s="104">
        <f>SUM(H282,H311)</f>
        <v>0</v>
      </c>
      <c r="I313" s="104">
        <f>SUM(I282,I311)</f>
        <v>0</v>
      </c>
      <c r="J313" s="108"/>
      <c r="K313" s="104">
        <f>SUM(K282,K311)</f>
        <v>0</v>
      </c>
      <c r="L313" s="104">
        <f>SUM(L282,L311)</f>
        <v>0</v>
      </c>
      <c r="M313" s="104">
        <f>SUM(M282,M311)</f>
        <v>0</v>
      </c>
      <c r="N313" s="104">
        <f>SUM(N282,N311)</f>
        <v>0</v>
      </c>
      <c r="O313" s="104">
        <f>SUM(O282,O311)</f>
        <v>0</v>
      </c>
      <c r="P313" s="109"/>
      <c r="Q313" s="104">
        <f>I313+O313</f>
        <v>0</v>
      </c>
      <c r="R313" s="115">
        <f>SUM(R282,R311)</f>
        <v>0</v>
      </c>
      <c r="S313" s="112">
        <f>SUM(S282,S311)</f>
        <v>0</v>
      </c>
      <c r="T313" s="104">
        <f>SUM(T282,T311)</f>
        <v>0</v>
      </c>
      <c r="V313" s="104">
        <f>SUM(V282,V311)</f>
        <v>0</v>
      </c>
    </row>
    <row r="314" spans="2:22" ht="13.5" thickTop="1">
      <c r="B314" s="70"/>
      <c r="C314" s="70"/>
      <c r="D314" s="70"/>
      <c r="E314" s="21"/>
      <c r="F314" s="21"/>
      <c r="G314" s="21"/>
      <c r="H314" s="21"/>
      <c r="I314" s="21"/>
      <c r="J314" s="21"/>
      <c r="K314" s="21"/>
      <c r="L314" s="21"/>
      <c r="M314" s="21"/>
      <c r="N314" s="21"/>
      <c r="O314" s="21"/>
      <c r="P314" s="21"/>
      <c r="Q314" s="21"/>
      <c r="R314" s="74"/>
      <c r="T314" s="21"/>
      <c r="U314" s="70"/>
      <c r="V314" s="21"/>
    </row>
    <row r="315" spans="5:19" ht="12.75">
      <c r="E315"/>
      <c r="F315"/>
      <c r="G315"/>
      <c r="H315"/>
      <c r="I315"/>
      <c r="J315"/>
      <c r="K315"/>
      <c r="L315"/>
      <c r="M315"/>
      <c r="N315"/>
      <c r="O315"/>
      <c r="P315"/>
      <c r="Q315"/>
      <c r="S315" s="4"/>
    </row>
  </sheetData>
  <sheetProtection/>
  <mergeCells count="3">
    <mergeCell ref="G25:I25"/>
    <mergeCell ref="M25:O25"/>
    <mergeCell ref="K25:L25"/>
  </mergeCells>
  <printOptions/>
  <pageMargins left="0.28" right="0.19" top="0.27" bottom="0.39" header="0.24" footer="0.16"/>
  <pageSetup fitToHeight="1" fitToWidth="1" horizontalDpi="600" verticalDpi="600" orientation="landscape" paperSize="8" scale="19"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tabColor theme="3" tint="0.5999900102615356"/>
  </sheetPr>
  <dimension ref="A1:I138"/>
  <sheetViews>
    <sheetView zoomScale="80" zoomScaleNormal="80" zoomScalePageLayoutView="0" workbookViewId="0" topLeftCell="A1">
      <pane ySplit="1" topLeftCell="A2" activePane="bottomLeft" state="frozen"/>
      <selection pane="topLeft" activeCell="A1" sqref="A1"/>
      <selection pane="bottomLeft" activeCell="F13" sqref="F13"/>
    </sheetView>
  </sheetViews>
  <sheetFormatPr defaultColWidth="21.57421875" defaultRowHeight="12.75"/>
  <cols>
    <col min="1" max="1" width="14.421875" style="401" customWidth="1"/>
    <col min="2" max="2" width="13.57421875" style="401" customWidth="1"/>
    <col min="3" max="3" width="17.57421875" style="401" customWidth="1"/>
    <col min="4" max="5" width="17.57421875" style="401" hidden="1" customWidth="1"/>
    <col min="6" max="6" width="137.28125" style="277" bestFit="1" customWidth="1"/>
    <col min="7" max="12" width="21.57421875" style="277" customWidth="1"/>
    <col min="13" max="13" width="9.140625" style="277" customWidth="1"/>
    <col min="14" max="16384" width="21.57421875" style="277" customWidth="1"/>
  </cols>
  <sheetData>
    <row r="1" spans="1:6" ht="20.25" customHeight="1">
      <c r="A1" s="575" t="s">
        <v>296</v>
      </c>
      <c r="B1" s="576"/>
      <c r="C1" s="576"/>
      <c r="D1" s="576"/>
      <c r="E1" s="576"/>
      <c r="F1" s="576"/>
    </row>
    <row r="2" spans="1:6" ht="11.25" customHeight="1">
      <c r="A2" s="291"/>
      <c r="B2" s="292"/>
      <c r="C2" s="292"/>
      <c r="D2" s="292"/>
      <c r="E2" s="292"/>
      <c r="F2" s="460"/>
    </row>
    <row r="3" spans="1:6" ht="18" customHeight="1">
      <c r="A3" s="577" t="s">
        <v>198</v>
      </c>
      <c r="B3" s="574"/>
      <c r="C3" s="293"/>
      <c r="D3" s="293"/>
      <c r="E3" s="293"/>
      <c r="F3" s="461"/>
    </row>
    <row r="4" spans="1:6" ht="13.5" thickBot="1">
      <c r="A4" s="295"/>
      <c r="B4" s="293"/>
      <c r="C4" s="293"/>
      <c r="D4" s="293"/>
      <c r="E4" s="293"/>
      <c r="F4" s="461"/>
    </row>
    <row r="5" spans="1:6" ht="69.75" customHeight="1" thickBot="1">
      <c r="A5" s="456" t="s">
        <v>298</v>
      </c>
      <c r="B5" s="278" t="s">
        <v>297</v>
      </c>
      <c r="C5" s="279" t="s">
        <v>268</v>
      </c>
      <c r="D5" s="279" t="s">
        <v>269</v>
      </c>
      <c r="E5" s="279" t="s">
        <v>270</v>
      </c>
      <c r="F5" s="462"/>
    </row>
    <row r="6" spans="1:6" s="298" customFormat="1" ht="12.75">
      <c r="A6" s="296"/>
      <c r="B6" s="297"/>
      <c r="C6" s="296"/>
      <c r="D6" s="296"/>
      <c r="E6" s="296"/>
      <c r="F6" s="462" t="s">
        <v>174</v>
      </c>
    </row>
    <row r="7" spans="1:6" s="298" customFormat="1" ht="12.75">
      <c r="A7" s="299">
        <f>'GF Summary'!S35</f>
        <v>3.1940950000007433</v>
      </c>
      <c r="B7" s="300"/>
      <c r="C7" s="299"/>
      <c r="D7" s="299"/>
      <c r="E7" s="299"/>
      <c r="F7" s="288"/>
    </row>
    <row r="8" spans="1:6" s="298" customFormat="1" ht="71.25" customHeight="1">
      <c r="A8" s="301"/>
      <c r="B8" s="299">
        <f>'GF Summary'!Z35</f>
        <v>436.0000000000001</v>
      </c>
      <c r="C8" s="301"/>
      <c r="D8" s="301"/>
      <c r="E8" s="301"/>
      <c r="F8" s="302" t="s">
        <v>324</v>
      </c>
    </row>
    <row r="9" spans="1:6" s="298" customFormat="1" ht="12.75">
      <c r="A9" s="299"/>
      <c r="B9" s="303"/>
      <c r="C9" s="299">
        <v>0</v>
      </c>
      <c r="D9" s="299"/>
      <c r="E9" s="299"/>
      <c r="F9" s="304"/>
    </row>
    <row r="10" spans="1:6" s="298" customFormat="1" ht="12.75">
      <c r="A10" s="299"/>
      <c r="B10" s="303"/>
      <c r="C10" s="299"/>
      <c r="D10" s="299">
        <v>-4</v>
      </c>
      <c r="E10" s="299">
        <v>42</v>
      </c>
      <c r="F10" s="304"/>
    </row>
    <row r="11" spans="1:6" s="298" customFormat="1" ht="15" customHeight="1" thickBot="1">
      <c r="A11" s="305"/>
      <c r="B11" s="306"/>
      <c r="C11" s="305"/>
      <c r="D11" s="305"/>
      <c r="E11" s="305"/>
      <c r="F11" s="474" t="s">
        <v>271</v>
      </c>
    </row>
    <row r="12" spans="1:6" ht="17.25" customHeight="1">
      <c r="A12" s="307"/>
      <c r="B12" s="308"/>
      <c r="C12" s="307"/>
      <c r="D12" s="307"/>
      <c r="E12" s="307"/>
      <c r="F12" s="463" t="s">
        <v>176</v>
      </c>
    </row>
    <row r="13" spans="1:6" s="298" customFormat="1" ht="131.25" customHeight="1">
      <c r="A13" s="299">
        <f>'GF Summary'!S36</f>
        <v>256.6508080000002</v>
      </c>
      <c r="B13" s="300"/>
      <c r="C13" s="299">
        <v>0</v>
      </c>
      <c r="D13" s="299"/>
      <c r="E13" s="299"/>
      <c r="F13" s="309"/>
    </row>
    <row r="14" spans="1:6" s="298" customFormat="1" ht="12.75">
      <c r="A14" s="301"/>
      <c r="B14" s="299">
        <v>0</v>
      </c>
      <c r="C14" s="301"/>
      <c r="D14" s="299"/>
      <c r="E14" s="299"/>
      <c r="F14" s="310"/>
    </row>
    <row r="15" spans="1:9" s="298" customFormat="1" ht="12.75">
      <c r="A15" s="299"/>
      <c r="B15" s="299"/>
      <c r="C15" s="299">
        <v>0</v>
      </c>
      <c r="D15" s="299"/>
      <c r="E15" s="299"/>
      <c r="F15" s="310"/>
      <c r="G15" s="311"/>
      <c r="H15" s="311"/>
      <c r="I15" s="311"/>
    </row>
    <row r="16" spans="1:9" s="298" customFormat="1" ht="12.75">
      <c r="A16" s="299"/>
      <c r="B16" s="299"/>
      <c r="C16" s="299"/>
      <c r="D16" s="299">
        <v>-30</v>
      </c>
      <c r="E16" s="299">
        <v>-70</v>
      </c>
      <c r="F16" s="310"/>
      <c r="G16" s="311"/>
      <c r="H16" s="311"/>
      <c r="I16" s="311"/>
    </row>
    <row r="17" spans="1:9" s="298" customFormat="1" ht="13.5" thickBot="1">
      <c r="A17" s="312"/>
      <c r="B17" s="313"/>
      <c r="C17" s="312"/>
      <c r="D17" s="312"/>
      <c r="E17" s="312"/>
      <c r="F17" s="474" t="s">
        <v>272</v>
      </c>
      <c r="G17" s="311"/>
      <c r="H17" s="311"/>
      <c r="I17" s="311"/>
    </row>
    <row r="18" spans="1:6" ht="13.5" customHeight="1">
      <c r="A18" s="307"/>
      <c r="B18" s="314"/>
      <c r="C18" s="315"/>
      <c r="D18" s="315"/>
      <c r="E18" s="315"/>
      <c r="F18" s="462" t="s">
        <v>178</v>
      </c>
    </row>
    <row r="19" spans="1:6" s="298" customFormat="1" ht="78.75" customHeight="1">
      <c r="A19" s="299">
        <f>'GF Summary'!S37</f>
        <v>2.335868000001483</v>
      </c>
      <c r="B19" s="300"/>
      <c r="C19" s="316"/>
      <c r="D19" s="316"/>
      <c r="E19" s="316"/>
      <c r="F19" s="464" t="s">
        <v>321</v>
      </c>
    </row>
    <row r="20" spans="1:6" s="298" customFormat="1" ht="12.75">
      <c r="A20" s="301"/>
      <c r="B20" s="318">
        <f>'GF Summary'!Z37</f>
        <v>63</v>
      </c>
      <c r="C20" s="301"/>
      <c r="D20" s="301"/>
      <c r="E20" s="301"/>
      <c r="F20" s="465" t="s">
        <v>323</v>
      </c>
    </row>
    <row r="21" spans="1:6" s="298" customFormat="1" ht="15.75" customHeight="1">
      <c r="A21" s="299"/>
      <c r="B21" s="319"/>
      <c r="C21" s="299">
        <v>0</v>
      </c>
      <c r="D21" s="299"/>
      <c r="E21" s="299"/>
      <c r="F21" s="310"/>
    </row>
    <row r="22" spans="1:6" s="298" customFormat="1" ht="15.75" customHeight="1">
      <c r="A22" s="299"/>
      <c r="B22" s="319"/>
      <c r="C22" s="299"/>
      <c r="D22" s="299">
        <v>-524</v>
      </c>
      <c r="E22" s="299">
        <v>-7</v>
      </c>
      <c r="F22" s="310"/>
    </row>
    <row r="23" spans="1:6" ht="14.25" customHeight="1" thickBot="1">
      <c r="A23" s="320"/>
      <c r="B23" s="321"/>
      <c r="C23" s="320"/>
      <c r="D23" s="320"/>
      <c r="E23" s="320"/>
      <c r="F23" s="475" t="s">
        <v>273</v>
      </c>
    </row>
    <row r="24" spans="1:6" ht="12.75">
      <c r="A24" s="295"/>
      <c r="B24" s="293"/>
      <c r="C24" s="293"/>
      <c r="D24" s="293"/>
      <c r="E24" s="293"/>
      <c r="F24" s="461"/>
    </row>
    <row r="25" spans="1:6" ht="15.75" customHeight="1">
      <c r="A25" s="577" t="s">
        <v>199</v>
      </c>
      <c r="B25" s="574"/>
      <c r="C25" s="293"/>
      <c r="D25" s="293"/>
      <c r="E25" s="293"/>
      <c r="F25" s="461"/>
    </row>
    <row r="26" spans="1:6" ht="13.5" thickBot="1">
      <c r="A26" s="295"/>
      <c r="B26" s="293"/>
      <c r="C26" s="293"/>
      <c r="D26" s="293"/>
      <c r="E26" s="293"/>
      <c r="F26" s="467"/>
    </row>
    <row r="27" spans="1:6" ht="69" customHeight="1" thickBot="1">
      <c r="A27" s="456" t="s">
        <v>298</v>
      </c>
      <c r="B27" s="278" t="s">
        <v>297</v>
      </c>
      <c r="C27" s="279" t="s">
        <v>268</v>
      </c>
      <c r="D27" s="279" t="s">
        <v>269</v>
      </c>
      <c r="E27" s="279" t="s">
        <v>270</v>
      </c>
      <c r="F27" s="468"/>
    </row>
    <row r="28" spans="1:6" ht="12.75">
      <c r="A28" s="323"/>
      <c r="B28" s="324"/>
      <c r="C28" s="325"/>
      <c r="D28" s="325"/>
      <c r="E28" s="325"/>
      <c r="F28" s="458" t="s">
        <v>223</v>
      </c>
    </row>
    <row r="29" spans="1:6" ht="125.25" customHeight="1">
      <c r="A29" s="326">
        <f>'GF Summary'!S39</f>
        <v>21.05204599999938</v>
      </c>
      <c r="B29" s="327"/>
      <c r="C29" s="328"/>
      <c r="D29" s="328"/>
      <c r="E29" s="328"/>
      <c r="F29" s="459" t="s">
        <v>313</v>
      </c>
    </row>
    <row r="30" spans="1:9" ht="126" customHeight="1">
      <c r="A30" s="329"/>
      <c r="B30" s="284">
        <f>'[1]GF Summary'!Y35</f>
        <v>0</v>
      </c>
      <c r="C30" s="330"/>
      <c r="D30" s="330"/>
      <c r="E30" s="330"/>
      <c r="F30" s="288" t="s">
        <v>312</v>
      </c>
      <c r="G30" s="311"/>
      <c r="H30" s="311"/>
      <c r="I30" s="311"/>
    </row>
    <row r="31" spans="1:6" ht="13.5" thickBot="1">
      <c r="A31" s="326"/>
      <c r="B31" s="284"/>
      <c r="C31" s="328">
        <v>0</v>
      </c>
      <c r="D31" s="328"/>
      <c r="E31" s="328"/>
      <c r="F31" s="331"/>
    </row>
    <row r="32" spans="1:6" ht="13.5" thickBot="1">
      <c r="A32" s="326"/>
      <c r="B32" s="284"/>
      <c r="C32" s="328"/>
      <c r="D32" s="328">
        <v>0</v>
      </c>
      <c r="E32" s="328">
        <v>0</v>
      </c>
      <c r="F32" s="331"/>
    </row>
    <row r="33" spans="1:6" ht="13.5" thickBot="1">
      <c r="A33" s="332"/>
      <c r="B33" s="333"/>
      <c r="C33" s="334"/>
      <c r="D33" s="334"/>
      <c r="E33" s="334"/>
      <c r="F33" s="475" t="s">
        <v>295</v>
      </c>
    </row>
    <row r="34" spans="1:6" ht="12.75">
      <c r="A34" s="323"/>
      <c r="B34" s="324"/>
      <c r="C34" s="325"/>
      <c r="D34" s="325"/>
      <c r="E34" s="325"/>
      <c r="F34" s="463" t="s">
        <v>180</v>
      </c>
    </row>
    <row r="35" spans="1:6" ht="144.75" customHeight="1">
      <c r="A35" s="326">
        <f>'GF Summary'!S40</f>
        <v>-25.151526999999703</v>
      </c>
      <c r="B35" s="327"/>
      <c r="C35" s="328"/>
      <c r="D35" s="328"/>
      <c r="E35" s="328"/>
      <c r="F35" s="310" t="s">
        <v>314</v>
      </c>
    </row>
    <row r="36" spans="1:9" ht="12.75">
      <c r="A36" s="329"/>
      <c r="B36" s="284">
        <f>'[1]GF Summary'!Y41</f>
        <v>0</v>
      </c>
      <c r="C36" s="330"/>
      <c r="D36" s="330"/>
      <c r="E36" s="330"/>
      <c r="F36" s="288" t="s">
        <v>315</v>
      </c>
      <c r="G36" s="311"/>
      <c r="H36" s="311"/>
      <c r="I36" s="311"/>
    </row>
    <row r="37" spans="1:6" ht="13.5" thickBot="1">
      <c r="A37" s="326"/>
      <c r="B37" s="284"/>
      <c r="C37" s="328">
        <v>0</v>
      </c>
      <c r="D37" s="328"/>
      <c r="E37" s="328"/>
      <c r="F37" s="331"/>
    </row>
    <row r="38" spans="1:6" ht="13.5" thickBot="1">
      <c r="A38" s="326"/>
      <c r="B38" s="284"/>
      <c r="C38" s="328"/>
      <c r="D38" s="328">
        <v>0</v>
      </c>
      <c r="E38" s="328">
        <v>0</v>
      </c>
      <c r="F38" s="331"/>
    </row>
    <row r="39" spans="1:6" ht="13.5" thickBot="1">
      <c r="A39" s="332"/>
      <c r="B39" s="333"/>
      <c r="C39" s="334"/>
      <c r="D39" s="334"/>
      <c r="E39" s="334"/>
      <c r="F39" s="475" t="s">
        <v>274</v>
      </c>
    </row>
    <row r="40" spans="1:6" ht="12.75">
      <c r="A40" s="335"/>
      <c r="B40" s="336"/>
      <c r="C40" s="337"/>
      <c r="D40" s="338"/>
      <c r="E40" s="337"/>
      <c r="F40" s="462" t="s">
        <v>182</v>
      </c>
    </row>
    <row r="41" spans="1:6" ht="111.75" customHeight="1">
      <c r="A41" s="339">
        <f>'GF Summary'!S41</f>
        <v>-84.5980949999988</v>
      </c>
      <c r="B41" s="457"/>
      <c r="C41" s="340"/>
      <c r="D41" s="341"/>
      <c r="E41" s="342"/>
      <c r="F41" s="343" t="s">
        <v>309</v>
      </c>
    </row>
    <row r="42" spans="1:6" ht="12.75">
      <c r="A42" s="344"/>
      <c r="B42" s="284">
        <v>0</v>
      </c>
      <c r="C42" s="345"/>
      <c r="D42" s="346"/>
      <c r="E42" s="340"/>
      <c r="F42" s="310"/>
    </row>
    <row r="43" spans="1:6" ht="12.75">
      <c r="A43" s="339"/>
      <c r="B43" s="284"/>
      <c r="C43" s="340">
        <v>0</v>
      </c>
      <c r="D43" s="346"/>
      <c r="E43" s="340"/>
      <c r="F43" s="310"/>
    </row>
    <row r="44" spans="1:6" ht="12.75">
      <c r="A44" s="339"/>
      <c r="B44" s="284"/>
      <c r="C44" s="340"/>
      <c r="D44" s="346">
        <v>11</v>
      </c>
      <c r="E44" s="340">
        <v>-41</v>
      </c>
      <c r="F44" s="310"/>
    </row>
    <row r="45" spans="1:6" ht="13.5" thickBot="1">
      <c r="A45" s="347"/>
      <c r="B45" s="348"/>
      <c r="C45" s="349"/>
      <c r="D45" s="350"/>
      <c r="E45" s="349"/>
      <c r="F45" s="475" t="s">
        <v>275</v>
      </c>
    </row>
    <row r="46" spans="1:6" ht="13.5" thickBot="1">
      <c r="A46" s="351"/>
      <c r="B46" s="352"/>
      <c r="C46" s="353"/>
      <c r="D46" s="354"/>
      <c r="E46" s="353"/>
      <c r="F46" s="463" t="s">
        <v>184</v>
      </c>
    </row>
    <row r="47" spans="1:6" ht="333.75" customHeight="1" thickBot="1">
      <c r="A47" s="355">
        <f>'GF Summary'!S42</f>
        <v>-356.1434599999993</v>
      </c>
      <c r="B47" s="356"/>
      <c r="C47" s="357"/>
      <c r="D47" s="358"/>
      <c r="E47" s="359"/>
      <c r="F47" s="469" t="s">
        <v>322</v>
      </c>
    </row>
    <row r="48" spans="1:6" ht="12.75">
      <c r="A48" s="360"/>
      <c r="B48" s="361">
        <v>0</v>
      </c>
      <c r="C48" s="362"/>
      <c r="D48" s="363"/>
      <c r="E48" s="362"/>
      <c r="F48" s="470"/>
    </row>
    <row r="49" spans="1:6" ht="12.75">
      <c r="A49" s="360"/>
      <c r="B49" s="361"/>
      <c r="C49" s="362">
        <v>0</v>
      </c>
      <c r="D49" s="363"/>
      <c r="E49" s="362"/>
      <c r="F49" s="471"/>
    </row>
    <row r="50" spans="1:6" ht="12.75">
      <c r="A50" s="360"/>
      <c r="B50" s="361"/>
      <c r="C50" s="362"/>
      <c r="D50" s="363">
        <v>-240</v>
      </c>
      <c r="E50" s="362">
        <v>-410</v>
      </c>
      <c r="F50" s="471"/>
    </row>
    <row r="51" spans="1:6" ht="13.5" thickBot="1">
      <c r="A51" s="364"/>
      <c r="B51" s="365"/>
      <c r="C51" s="366"/>
      <c r="D51" s="367"/>
      <c r="E51" s="366"/>
      <c r="F51" s="475" t="s">
        <v>276</v>
      </c>
    </row>
    <row r="52" spans="1:6" ht="12.75" hidden="1">
      <c r="A52" s="351"/>
      <c r="B52" s="352"/>
      <c r="C52" s="353"/>
      <c r="D52" s="354"/>
      <c r="E52" s="368"/>
      <c r="F52" s="463" t="s">
        <v>277</v>
      </c>
    </row>
    <row r="53" spans="1:6" ht="147" customHeight="1" hidden="1">
      <c r="A53" s="355"/>
      <c r="B53" s="356"/>
      <c r="C53" s="357"/>
      <c r="D53" s="358"/>
      <c r="E53" s="369"/>
      <c r="F53" s="370"/>
    </row>
    <row r="54" spans="1:6" ht="165" customHeight="1" hidden="1">
      <c r="A54" s="360"/>
      <c r="B54" s="361">
        <f>'[1]GF Summary'!Y44</f>
        <v>-291</v>
      </c>
      <c r="C54" s="362"/>
      <c r="D54" s="363"/>
      <c r="E54" s="371"/>
      <c r="F54" s="372"/>
    </row>
    <row r="55" spans="1:6" ht="12.75" hidden="1">
      <c r="A55" s="360"/>
      <c r="B55" s="361"/>
      <c r="C55" s="362">
        <v>0</v>
      </c>
      <c r="D55" s="363"/>
      <c r="E55" s="371"/>
      <c r="F55" s="472"/>
    </row>
    <row r="56" spans="1:6" ht="12.75" hidden="1">
      <c r="A56" s="360"/>
      <c r="B56" s="361"/>
      <c r="C56" s="362"/>
      <c r="D56" s="363">
        <v>-30</v>
      </c>
      <c r="E56" s="371">
        <v>-161</v>
      </c>
      <c r="F56" s="471"/>
    </row>
    <row r="57" spans="1:6" ht="13.5" hidden="1" thickBot="1">
      <c r="A57" s="364"/>
      <c r="B57" s="365"/>
      <c r="C57" s="366"/>
      <c r="D57" s="367"/>
      <c r="E57" s="373"/>
      <c r="F57" s="466" t="s">
        <v>278</v>
      </c>
    </row>
    <row r="58" spans="1:6" ht="12.75">
      <c r="A58" s="374"/>
      <c r="B58" s="375"/>
      <c r="C58" s="376"/>
      <c r="D58" s="376"/>
      <c r="E58" s="376"/>
      <c r="F58" s="473"/>
    </row>
    <row r="59" spans="1:6" ht="12.75">
      <c r="A59" s="295"/>
      <c r="B59" s="293"/>
      <c r="C59" s="293"/>
      <c r="D59" s="293"/>
      <c r="E59" s="293"/>
      <c r="F59" s="294"/>
    </row>
    <row r="60" spans="1:6" ht="15.75" customHeight="1">
      <c r="A60" s="578" t="s">
        <v>200</v>
      </c>
      <c r="B60" s="579"/>
      <c r="C60" s="579"/>
      <c r="D60" s="579"/>
      <c r="E60" s="579"/>
      <c r="F60" s="580"/>
    </row>
    <row r="61" spans="1:6" ht="13.5" thickBot="1">
      <c r="A61" s="295"/>
      <c r="B61" s="293"/>
      <c r="C61" s="293"/>
      <c r="D61" s="293"/>
      <c r="E61" s="293"/>
      <c r="F61" s="294"/>
    </row>
    <row r="62" spans="1:6" s="377" customFormat="1" ht="66.75" customHeight="1" thickBot="1">
      <c r="A62" s="456" t="s">
        <v>298</v>
      </c>
      <c r="B62" s="278" t="s">
        <v>297</v>
      </c>
      <c r="C62" s="279" t="s">
        <v>268</v>
      </c>
      <c r="D62" s="279" t="s">
        <v>269</v>
      </c>
      <c r="E62" s="279" t="s">
        <v>270</v>
      </c>
      <c r="F62" s="280"/>
    </row>
    <row r="63" spans="1:6" s="378" customFormat="1" ht="12.75" customHeight="1">
      <c r="A63" s="281"/>
      <c r="B63" s="282"/>
      <c r="C63" s="283"/>
      <c r="D63" s="281"/>
      <c r="E63" s="283"/>
      <c r="F63" s="458" t="s">
        <v>186</v>
      </c>
    </row>
    <row r="64" spans="1:6" s="378" customFormat="1" ht="12.75">
      <c r="A64" s="284">
        <f>'GF Summary'!S45</f>
        <v>-39.38793799999997</v>
      </c>
      <c r="B64" s="284"/>
      <c r="C64" s="285"/>
      <c r="D64" s="284"/>
      <c r="E64" s="285"/>
      <c r="F64" s="459" t="s">
        <v>316</v>
      </c>
    </row>
    <row r="65" spans="1:6" s="378" customFormat="1" ht="35.25" customHeight="1">
      <c r="A65" s="286"/>
      <c r="B65" s="286">
        <f>'[1]GF Summary'!Y46</f>
        <v>0</v>
      </c>
      <c r="C65" s="287"/>
      <c r="D65" s="284"/>
      <c r="E65" s="285"/>
      <c r="F65" s="289"/>
    </row>
    <row r="66" spans="1:6" s="378" customFormat="1" ht="18.75" customHeight="1" thickBot="1">
      <c r="A66" s="284"/>
      <c r="B66" s="284"/>
      <c r="C66" s="285">
        <v>0</v>
      </c>
      <c r="D66" s="284"/>
      <c r="E66" s="285"/>
      <c r="F66" s="331"/>
    </row>
    <row r="67" spans="1:6" s="378" customFormat="1" ht="18.75" customHeight="1" thickBot="1">
      <c r="A67" s="284"/>
      <c r="B67" s="284"/>
      <c r="C67" s="285"/>
      <c r="D67" s="284">
        <v>0</v>
      </c>
      <c r="E67" s="285">
        <v>0</v>
      </c>
      <c r="F67" s="331"/>
    </row>
    <row r="68" spans="1:6" s="378" customFormat="1" ht="13.5" thickBot="1">
      <c r="A68" s="379"/>
      <c r="B68" s="380"/>
      <c r="C68" s="290"/>
      <c r="D68" s="379"/>
      <c r="E68" s="290"/>
      <c r="F68" s="381" t="s">
        <v>279</v>
      </c>
    </row>
    <row r="69" spans="1:6" s="378" customFormat="1" ht="12.75" customHeight="1">
      <c r="A69" s="281"/>
      <c r="B69" s="282"/>
      <c r="C69" s="283"/>
      <c r="D69" s="281"/>
      <c r="E69" s="283"/>
      <c r="F69" s="458" t="s">
        <v>188</v>
      </c>
    </row>
    <row r="70" spans="1:6" s="378" customFormat="1" ht="64.5" customHeight="1">
      <c r="A70" s="284">
        <f>'GF Summary'!S46</f>
        <v>-24.82768299999984</v>
      </c>
      <c r="B70" s="284"/>
      <c r="C70" s="285"/>
      <c r="D70" s="284"/>
      <c r="E70" s="285"/>
      <c r="F70" s="310" t="s">
        <v>318</v>
      </c>
    </row>
    <row r="71" spans="1:6" s="378" customFormat="1" ht="27.75" customHeight="1">
      <c r="A71" s="286"/>
      <c r="B71" s="286">
        <f>'[1]GF Summary'!Y47</f>
        <v>0</v>
      </c>
      <c r="C71" s="287"/>
      <c r="D71" s="284"/>
      <c r="E71" s="285"/>
      <c r="F71" s="310" t="s">
        <v>317</v>
      </c>
    </row>
    <row r="72" spans="1:6" s="378" customFormat="1" ht="18.75" customHeight="1" thickBot="1">
      <c r="A72" s="284"/>
      <c r="B72" s="284"/>
      <c r="C72" s="285">
        <v>0</v>
      </c>
      <c r="D72" s="284"/>
      <c r="E72" s="285"/>
      <c r="F72" s="331"/>
    </row>
    <row r="73" spans="1:6" s="378" customFormat="1" ht="18.75" customHeight="1" thickBot="1">
      <c r="A73" s="284"/>
      <c r="B73" s="284"/>
      <c r="C73" s="285"/>
      <c r="D73" s="284">
        <v>0</v>
      </c>
      <c r="E73" s="285">
        <v>0</v>
      </c>
      <c r="F73" s="331"/>
    </row>
    <row r="74" spans="1:8" s="378" customFormat="1" ht="15" thickBot="1">
      <c r="A74" s="379"/>
      <c r="B74" s="380"/>
      <c r="C74" s="290"/>
      <c r="D74" s="379"/>
      <c r="E74" s="290"/>
      <c r="F74" s="381" t="s">
        <v>279</v>
      </c>
      <c r="H74" s="382"/>
    </row>
    <row r="75" spans="1:8" s="385" customFormat="1" ht="18" customHeight="1">
      <c r="A75" s="281"/>
      <c r="B75" s="317"/>
      <c r="C75" s="383"/>
      <c r="D75" s="281"/>
      <c r="E75" s="384"/>
      <c r="F75" s="458" t="s">
        <v>190</v>
      </c>
      <c r="H75" s="386"/>
    </row>
    <row r="76" spans="1:8" s="385" customFormat="1" ht="57">
      <c r="A76" s="284">
        <f>'GF Summary'!S47</f>
        <v>-48.138237999999205</v>
      </c>
      <c r="B76" s="387"/>
      <c r="C76" s="326"/>
      <c r="D76" s="284"/>
      <c r="E76" s="328"/>
      <c r="F76" s="505" t="s">
        <v>320</v>
      </c>
      <c r="H76" s="386"/>
    </row>
    <row r="77" spans="1:6" s="385" customFormat="1" ht="124.5" customHeight="1">
      <c r="A77" s="286"/>
      <c r="B77" s="299">
        <v>0</v>
      </c>
      <c r="C77" s="329"/>
      <c r="D77" s="284"/>
      <c r="E77" s="328"/>
      <c r="F77" s="476" t="s">
        <v>317</v>
      </c>
    </row>
    <row r="78" spans="1:6" s="385" customFormat="1" ht="17.25" customHeight="1">
      <c r="A78" s="284"/>
      <c r="B78" s="299"/>
      <c r="C78" s="326">
        <v>0</v>
      </c>
      <c r="D78" s="284"/>
      <c r="E78" s="328"/>
      <c r="F78" s="388"/>
    </row>
    <row r="79" spans="1:6" s="385" customFormat="1" ht="18.75" customHeight="1">
      <c r="A79" s="284"/>
      <c r="B79" s="299"/>
      <c r="C79" s="326"/>
      <c r="D79" s="284">
        <v>122</v>
      </c>
      <c r="E79" s="328">
        <v>-122</v>
      </c>
      <c r="F79" s="289"/>
    </row>
    <row r="80" spans="1:6" s="385" customFormat="1" ht="18" customHeight="1" thickBot="1">
      <c r="A80" s="348"/>
      <c r="B80" s="389"/>
      <c r="C80" s="390"/>
      <c r="D80" s="348"/>
      <c r="E80" s="391"/>
      <c r="F80" s="381" t="s">
        <v>280</v>
      </c>
    </row>
    <row r="81" spans="1:6" s="385" customFormat="1" ht="18" customHeight="1">
      <c r="A81" s="281"/>
      <c r="B81" s="392"/>
      <c r="C81" s="384"/>
      <c r="D81" s="384"/>
      <c r="E81" s="384"/>
      <c r="F81" s="458" t="s">
        <v>192</v>
      </c>
    </row>
    <row r="82" spans="1:6" s="385" customFormat="1" ht="54.75" customHeight="1">
      <c r="A82" s="284">
        <f>'GF Summary'!S48</f>
        <v>11.803998000000206</v>
      </c>
      <c r="B82" s="387"/>
      <c r="C82" s="328"/>
      <c r="D82" s="328"/>
      <c r="E82" s="328"/>
      <c r="F82" s="310" t="s">
        <v>307</v>
      </c>
    </row>
    <row r="83" spans="1:6" s="385" customFormat="1" ht="12.75">
      <c r="A83" s="286"/>
      <c r="B83" s="299">
        <v>0</v>
      </c>
      <c r="C83" s="330"/>
      <c r="D83" s="330"/>
      <c r="E83" s="330"/>
      <c r="F83" s="310" t="s">
        <v>308</v>
      </c>
    </row>
    <row r="84" spans="1:6" s="385" customFormat="1" ht="12.75">
      <c r="A84" s="284"/>
      <c r="B84" s="299"/>
      <c r="C84" s="328">
        <v>0</v>
      </c>
      <c r="D84" s="328"/>
      <c r="E84" s="328"/>
      <c r="F84" s="289"/>
    </row>
    <row r="85" spans="1:6" s="385" customFormat="1" ht="18.75" customHeight="1">
      <c r="A85" s="284"/>
      <c r="B85" s="299"/>
      <c r="C85" s="328"/>
      <c r="D85" s="328">
        <v>-36</v>
      </c>
      <c r="E85" s="328">
        <v>-54</v>
      </c>
      <c r="F85" s="289"/>
    </row>
    <row r="86" spans="1:6" s="385" customFormat="1" ht="18" customHeight="1" thickBot="1">
      <c r="A86" s="348"/>
      <c r="B86" s="393"/>
      <c r="C86" s="391"/>
      <c r="D86" s="391"/>
      <c r="E86" s="391"/>
      <c r="F86" s="381" t="s">
        <v>281</v>
      </c>
    </row>
    <row r="87" spans="1:6" s="385" customFormat="1" ht="12.75">
      <c r="A87" s="394"/>
      <c r="B87" s="392"/>
      <c r="C87" s="395"/>
      <c r="D87" s="395"/>
      <c r="E87" s="395"/>
      <c r="F87" s="458" t="s">
        <v>194</v>
      </c>
    </row>
    <row r="88" spans="1:6" s="385" customFormat="1" ht="57" customHeight="1">
      <c r="A88" s="284">
        <f>'GF Summary'!S49</f>
        <v>61.811253000000136</v>
      </c>
      <c r="B88" s="387"/>
      <c r="C88" s="328"/>
      <c r="D88" s="328"/>
      <c r="E88" s="328"/>
      <c r="F88" s="310" t="s">
        <v>319</v>
      </c>
    </row>
    <row r="89" spans="1:6" s="385" customFormat="1" ht="128.25" customHeight="1">
      <c r="A89" s="286"/>
      <c r="B89" s="299">
        <v>100</v>
      </c>
      <c r="C89" s="330"/>
      <c r="D89" s="328"/>
      <c r="E89" s="328"/>
      <c r="F89" s="310" t="s">
        <v>310</v>
      </c>
    </row>
    <row r="90" spans="1:6" s="385" customFormat="1" ht="18.75" customHeight="1">
      <c r="A90" s="284"/>
      <c r="B90" s="299"/>
      <c r="C90" s="328">
        <v>0</v>
      </c>
      <c r="D90" s="328"/>
      <c r="E90" s="328"/>
      <c r="F90" s="388"/>
    </row>
    <row r="91" spans="1:6" s="385" customFormat="1" ht="18.75" customHeight="1">
      <c r="A91" s="284"/>
      <c r="B91" s="299"/>
      <c r="C91" s="328"/>
      <c r="D91" s="328">
        <v>107</v>
      </c>
      <c r="E91" s="328">
        <v>-17</v>
      </c>
      <c r="F91" s="289"/>
    </row>
    <row r="92" spans="1:6" s="396" customFormat="1" ht="16.5" customHeight="1" thickBot="1">
      <c r="A92" s="348"/>
      <c r="B92" s="365"/>
      <c r="C92" s="391"/>
      <c r="D92" s="391"/>
      <c r="E92" s="391"/>
      <c r="F92" s="381" t="s">
        <v>282</v>
      </c>
    </row>
    <row r="93" spans="1:6" s="385" customFormat="1" ht="12.75">
      <c r="A93" s="394"/>
      <c r="B93" s="392"/>
      <c r="C93" s="395"/>
      <c r="D93" s="397"/>
      <c r="E93" s="394"/>
      <c r="F93" s="477" t="s">
        <v>227</v>
      </c>
    </row>
    <row r="94" spans="1:6" s="385" customFormat="1" ht="93.75" customHeight="1">
      <c r="A94" s="284">
        <f>'GF Summary'!S50</f>
        <v>-17.593670999999887</v>
      </c>
      <c r="B94" s="387"/>
      <c r="C94" s="328"/>
      <c r="D94" s="285"/>
      <c r="E94" s="284"/>
      <c r="F94" s="343" t="s">
        <v>306</v>
      </c>
    </row>
    <row r="95" spans="1:6" s="385" customFormat="1" ht="63.75" customHeight="1">
      <c r="A95" s="286"/>
      <c r="B95" s="299">
        <v>0</v>
      </c>
      <c r="C95" s="330"/>
      <c r="D95" s="287"/>
      <c r="E95" s="286"/>
      <c r="F95" s="310" t="s">
        <v>305</v>
      </c>
    </row>
    <row r="96" spans="1:6" s="385" customFormat="1" ht="18.75" customHeight="1">
      <c r="A96" s="284"/>
      <c r="B96" s="299"/>
      <c r="C96" s="328">
        <v>0</v>
      </c>
      <c r="D96" s="285"/>
      <c r="E96" s="284"/>
      <c r="F96" s="310"/>
    </row>
    <row r="97" spans="1:6" s="385" customFormat="1" ht="18.75" customHeight="1">
      <c r="A97" s="284"/>
      <c r="B97" s="299"/>
      <c r="C97" s="328"/>
      <c r="D97" s="285">
        <v>80</v>
      </c>
      <c r="E97" s="284">
        <v>20</v>
      </c>
      <c r="F97" s="398"/>
    </row>
    <row r="98" spans="1:6" s="396" customFormat="1" ht="16.5" customHeight="1" thickBot="1">
      <c r="A98" s="348"/>
      <c r="B98" s="365"/>
      <c r="C98" s="391"/>
      <c r="D98" s="399"/>
      <c r="E98" s="348"/>
      <c r="F98" s="478" t="s">
        <v>283</v>
      </c>
    </row>
    <row r="99" spans="1:5" s="396" customFormat="1" ht="12.75">
      <c r="A99" s="400"/>
      <c r="B99" s="400"/>
      <c r="C99" s="400"/>
      <c r="D99" s="400"/>
      <c r="E99" s="400"/>
    </row>
    <row r="101" spans="1:6" ht="20.25" customHeight="1">
      <c r="A101" s="573" t="s">
        <v>150</v>
      </c>
      <c r="B101" s="574"/>
      <c r="C101" s="574"/>
      <c r="D101" s="402"/>
      <c r="E101" s="402"/>
      <c r="F101" s="402"/>
    </row>
    <row r="102" ht="13.5" thickBot="1"/>
    <row r="103" spans="1:6" ht="68.25" customHeight="1" thickBot="1">
      <c r="A103" s="456" t="s">
        <v>298</v>
      </c>
      <c r="B103" s="278" t="s">
        <v>297</v>
      </c>
      <c r="C103" s="279" t="s">
        <v>268</v>
      </c>
      <c r="D103" s="279" t="s">
        <v>269</v>
      </c>
      <c r="E103" s="279" t="s">
        <v>270</v>
      </c>
      <c r="F103" s="403"/>
    </row>
    <row r="104" spans="1:6" ht="12.75">
      <c r="A104" s="404"/>
      <c r="B104" s="405"/>
      <c r="C104" s="404"/>
      <c r="D104" s="406"/>
      <c r="E104" s="406"/>
      <c r="F104" s="407" t="s">
        <v>231</v>
      </c>
    </row>
    <row r="105" spans="1:6" ht="12.75">
      <c r="A105" s="284">
        <f>'GF Summary'!S104</f>
        <v>-747.8810499999927</v>
      </c>
      <c r="B105" s="408"/>
      <c r="C105" s="284"/>
      <c r="D105" s="328"/>
      <c r="E105" s="328"/>
      <c r="F105" s="409"/>
    </row>
    <row r="106" spans="1:6" ht="12.75">
      <c r="A106" s="286"/>
      <c r="B106" s="284">
        <f>'[1]GF Summary'!Y105</f>
        <v>0</v>
      </c>
      <c r="C106" s="286"/>
      <c r="D106" s="330"/>
      <c r="E106" s="330"/>
      <c r="F106" s="410"/>
    </row>
    <row r="107" spans="1:6" ht="12.75">
      <c r="A107" s="284"/>
      <c r="B107" s="284"/>
      <c r="C107" s="284">
        <v>0</v>
      </c>
      <c r="D107" s="328">
        <v>0</v>
      </c>
      <c r="E107" s="328">
        <v>0</v>
      </c>
      <c r="F107" s="398"/>
    </row>
    <row r="108" spans="1:6" ht="13.5" thickBot="1">
      <c r="A108" s="411"/>
      <c r="B108" s="412"/>
      <c r="C108" s="411"/>
      <c r="D108" s="411"/>
      <c r="E108" s="411"/>
      <c r="F108" s="322" t="s">
        <v>284</v>
      </c>
    </row>
    <row r="109" spans="1:6" ht="12.75">
      <c r="A109" s="413"/>
      <c r="B109" s="297"/>
      <c r="C109" s="414"/>
      <c r="D109" s="414"/>
      <c r="E109" s="414"/>
      <c r="F109" s="407" t="s">
        <v>285</v>
      </c>
    </row>
    <row r="110" spans="1:6" ht="12.75">
      <c r="A110" s="284">
        <f>'GF Summary'!S105</f>
        <v>-439.2603069999999</v>
      </c>
      <c r="B110" s="415"/>
      <c r="C110" s="284"/>
      <c r="D110" s="328"/>
      <c r="E110" s="328"/>
      <c r="F110" s="398"/>
    </row>
    <row r="111" spans="1:6" ht="12.75">
      <c r="A111" s="284"/>
      <c r="B111" s="416">
        <f>'[1]old sum'!Z106</f>
        <v>0</v>
      </c>
      <c r="C111" s="284"/>
      <c r="D111" s="328"/>
      <c r="E111" s="328"/>
      <c r="F111" s="398"/>
    </row>
    <row r="112" spans="1:6" ht="12.75">
      <c r="A112" s="286"/>
      <c r="B112" s="299"/>
      <c r="C112" s="286">
        <v>0</v>
      </c>
      <c r="D112" s="330">
        <v>0</v>
      </c>
      <c r="E112" s="330">
        <v>0</v>
      </c>
      <c r="F112" s="410"/>
    </row>
    <row r="113" spans="1:6" ht="14.25" customHeight="1" thickBot="1">
      <c r="A113" s="411"/>
      <c r="B113" s="417"/>
      <c r="C113" s="418"/>
      <c r="D113" s="418"/>
      <c r="E113" s="418"/>
      <c r="F113" s="322" t="s">
        <v>286</v>
      </c>
    </row>
    <row r="114" spans="1:6" ht="12.75">
      <c r="A114" s="413"/>
      <c r="B114" s="297"/>
      <c r="C114" s="414"/>
      <c r="D114" s="414"/>
      <c r="E114" s="414"/>
      <c r="F114" s="407" t="s">
        <v>287</v>
      </c>
    </row>
    <row r="115" spans="1:6" ht="12.75">
      <c r="A115" s="284">
        <f>'GF Summary'!S128</f>
        <v>0</v>
      </c>
      <c r="B115" s="415"/>
      <c r="C115" s="284"/>
      <c r="D115" s="328"/>
      <c r="E115" s="328"/>
      <c r="F115" s="398"/>
    </row>
    <row r="116" spans="1:6" ht="12.75">
      <c r="A116" s="284"/>
      <c r="B116" s="416">
        <f>'[1]old sum'!Z129</f>
        <v>0</v>
      </c>
      <c r="C116" s="284"/>
      <c r="D116" s="328"/>
      <c r="E116" s="328"/>
      <c r="F116" s="398"/>
    </row>
    <row r="117" spans="1:6" ht="12.75">
      <c r="A117" s="286"/>
      <c r="B117" s="299"/>
      <c r="C117" s="286">
        <v>0</v>
      </c>
      <c r="D117" s="330">
        <v>0</v>
      </c>
      <c r="E117" s="330">
        <v>0</v>
      </c>
      <c r="F117" s="410"/>
    </row>
    <row r="118" spans="1:6" ht="13.5" thickBot="1">
      <c r="A118" s="411"/>
      <c r="B118" s="417"/>
      <c r="C118" s="418"/>
      <c r="D118" s="418"/>
      <c r="E118" s="418"/>
      <c r="F118" s="322" t="s">
        <v>286</v>
      </c>
    </row>
    <row r="119" spans="1:6" ht="12.75">
      <c r="A119" s="413"/>
      <c r="B119" s="297"/>
      <c r="C119" s="414"/>
      <c r="D119" s="414"/>
      <c r="E119" s="414"/>
      <c r="F119" s="407" t="s">
        <v>82</v>
      </c>
    </row>
    <row r="120" spans="1:6" ht="12.75">
      <c r="A120" s="284">
        <f>'GF Summary'!S175</f>
        <v>0</v>
      </c>
      <c r="B120" s="415"/>
      <c r="C120" s="284"/>
      <c r="D120" s="328"/>
      <c r="E120" s="328"/>
      <c r="F120" s="398"/>
    </row>
    <row r="121" spans="1:6" ht="12.75">
      <c r="A121" s="284"/>
      <c r="B121" s="416">
        <f>'[1]old sum'!Z176</f>
        <v>0</v>
      </c>
      <c r="C121" s="284"/>
      <c r="D121" s="328"/>
      <c r="E121" s="328"/>
      <c r="F121" s="398"/>
    </row>
    <row r="122" spans="1:6" ht="12.75">
      <c r="A122" s="286"/>
      <c r="B122" s="299"/>
      <c r="C122" s="286">
        <v>0</v>
      </c>
      <c r="D122" s="330">
        <v>0</v>
      </c>
      <c r="E122" s="330">
        <v>0</v>
      </c>
      <c r="F122" s="410"/>
    </row>
    <row r="123" spans="1:6" ht="13.5" thickBot="1">
      <c r="A123" s="411"/>
      <c r="B123" s="417"/>
      <c r="C123" s="418"/>
      <c r="D123" s="418"/>
      <c r="E123" s="418"/>
      <c r="F123" s="322" t="s">
        <v>286</v>
      </c>
    </row>
    <row r="124" spans="1:6" ht="12.75">
      <c r="A124" s="413"/>
      <c r="B124" s="297"/>
      <c r="C124" s="414"/>
      <c r="D124" s="414"/>
      <c r="E124" s="414"/>
      <c r="F124" s="407" t="s">
        <v>83</v>
      </c>
    </row>
    <row r="125" spans="1:6" ht="12.75">
      <c r="A125" s="284">
        <f>'GF Summary'!S198</f>
        <v>0.04345999999999961</v>
      </c>
      <c r="B125" s="415"/>
      <c r="C125" s="284"/>
      <c r="D125" s="328"/>
      <c r="E125" s="328"/>
      <c r="F125" s="398"/>
    </row>
    <row r="126" spans="1:6" ht="12.75">
      <c r="A126" s="284"/>
      <c r="B126" s="416">
        <f>'[1]old sum'!Z199</f>
        <v>0</v>
      </c>
      <c r="C126" s="284"/>
      <c r="D126" s="328"/>
      <c r="E126" s="328"/>
      <c r="F126" s="398"/>
    </row>
    <row r="127" spans="1:6" ht="12.75">
      <c r="A127" s="286"/>
      <c r="B127" s="299"/>
      <c r="C127" s="286">
        <v>0</v>
      </c>
      <c r="D127" s="330">
        <v>0</v>
      </c>
      <c r="E127" s="330">
        <v>0</v>
      </c>
      <c r="F127" s="410"/>
    </row>
    <row r="128" spans="1:6" ht="13.5" thickBot="1">
      <c r="A128" s="411"/>
      <c r="B128" s="417"/>
      <c r="C128" s="418"/>
      <c r="D128" s="418"/>
      <c r="E128" s="418"/>
      <c r="F128" s="322" t="s">
        <v>286</v>
      </c>
    </row>
    <row r="129" spans="1:6" ht="12.75" hidden="1">
      <c r="A129" s="413"/>
      <c r="B129" s="297"/>
      <c r="C129" s="414"/>
      <c r="D129" s="414"/>
      <c r="E129" s="414"/>
      <c r="F129" s="407" t="s">
        <v>288</v>
      </c>
    </row>
    <row r="130" spans="1:6" ht="12.75" hidden="1">
      <c r="A130" s="284">
        <f>'[1]GF Summary'!R223</f>
        <v>309.859</v>
      </c>
      <c r="B130" s="415"/>
      <c r="C130" s="284"/>
      <c r="D130" s="328"/>
      <c r="E130" s="328"/>
      <c r="F130" s="398"/>
    </row>
    <row r="131" spans="1:6" ht="12.75" hidden="1">
      <c r="A131" s="284"/>
      <c r="B131" s="416">
        <f>'[1]old sum'!Z223</f>
        <v>0</v>
      </c>
      <c r="C131" s="284"/>
      <c r="D131" s="328"/>
      <c r="E131" s="328"/>
      <c r="F131" s="398"/>
    </row>
    <row r="132" spans="1:6" ht="12.75" hidden="1">
      <c r="A132" s="286"/>
      <c r="B132" s="299"/>
      <c r="C132" s="286">
        <v>0</v>
      </c>
      <c r="D132" s="330">
        <v>0</v>
      </c>
      <c r="E132" s="330">
        <v>0</v>
      </c>
      <c r="F132" s="410"/>
    </row>
    <row r="133" spans="1:6" ht="13.5" hidden="1" thickBot="1">
      <c r="A133" s="411"/>
      <c r="B133" s="417"/>
      <c r="C133" s="418"/>
      <c r="D133" s="418"/>
      <c r="E133" s="418"/>
      <c r="F133" s="322" t="s">
        <v>289</v>
      </c>
    </row>
    <row r="134" spans="1:6" ht="12.75">
      <c r="A134" s="413"/>
      <c r="B134" s="297"/>
      <c r="C134" s="414"/>
      <c r="D134" s="414"/>
      <c r="E134" s="414"/>
      <c r="F134" s="407" t="s">
        <v>123</v>
      </c>
    </row>
    <row r="135" spans="1:6" ht="12.75">
      <c r="A135" s="284">
        <f>'GF Summary'!S245</f>
        <v>-46.35175099999992</v>
      </c>
      <c r="B135" s="415"/>
      <c r="C135" s="284"/>
      <c r="D135" s="328"/>
      <c r="E135" s="328"/>
      <c r="F135" s="398"/>
    </row>
    <row r="136" spans="1:6" ht="12.75">
      <c r="A136" s="284"/>
      <c r="B136" s="416">
        <f>'[1]old sum'!Z246</f>
        <v>0</v>
      </c>
      <c r="C136" s="284"/>
      <c r="D136" s="328"/>
      <c r="E136" s="328"/>
      <c r="F136" s="398"/>
    </row>
    <row r="137" spans="1:6" ht="12.75">
      <c r="A137" s="286"/>
      <c r="B137" s="299"/>
      <c r="C137" s="286">
        <v>0</v>
      </c>
      <c r="D137" s="330">
        <v>0</v>
      </c>
      <c r="E137" s="330">
        <v>0</v>
      </c>
      <c r="F137" s="410"/>
    </row>
    <row r="138" spans="1:6" ht="13.5" thickBot="1">
      <c r="A138" s="411"/>
      <c r="B138" s="417"/>
      <c r="C138" s="418"/>
      <c r="D138" s="418"/>
      <c r="E138" s="418"/>
      <c r="F138" s="322" t="s">
        <v>289</v>
      </c>
    </row>
  </sheetData>
  <sheetProtection/>
  <mergeCells count="5">
    <mergeCell ref="A101:C101"/>
    <mergeCell ref="A1:F1"/>
    <mergeCell ref="A3:B3"/>
    <mergeCell ref="A25:B25"/>
    <mergeCell ref="A60:F6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Z18"/>
  <sheetViews>
    <sheetView zoomScale="90" zoomScaleNormal="90" zoomScalePageLayoutView="0" workbookViewId="0" topLeftCell="A1">
      <selection activeCell="G54" sqref="G54"/>
    </sheetView>
  </sheetViews>
  <sheetFormatPr defaultColWidth="9.140625" defaultRowHeight="12.75"/>
  <cols>
    <col min="1" max="1" width="32.7109375" style="0" customWidth="1"/>
    <col min="2" max="2" width="10.421875" style="0" customWidth="1"/>
    <col min="3" max="3" width="1.1484375" style="0" customWidth="1"/>
    <col min="4" max="4" width="10.57421875" style="0" customWidth="1"/>
    <col min="5" max="5" width="1.7109375" style="0" customWidth="1"/>
    <col min="6" max="6" width="10.421875" style="0" bestFit="1" customWidth="1"/>
    <col min="9" max="9" width="1.421875" style="0" customWidth="1"/>
    <col min="10" max="11" width="9.140625" style="0" hidden="1" customWidth="1"/>
    <col min="15" max="15" width="1.8515625" style="0" customWidth="1"/>
    <col min="17" max="17" width="1.421875" style="0" customWidth="1"/>
    <col min="19" max="19" width="6.7109375" style="0" hidden="1" customWidth="1"/>
    <col min="20" max="20" width="1.7109375" style="0" customWidth="1"/>
    <col min="22" max="22" width="1.8515625" style="0" customWidth="1"/>
    <col min="24" max="24" width="1.421875" style="0" customWidth="1"/>
  </cols>
  <sheetData>
    <row r="1" spans="1:26" ht="15.75">
      <c r="A1" s="423" t="s">
        <v>261</v>
      </c>
      <c r="B1" s="424"/>
      <c r="C1" s="424"/>
      <c r="D1" s="424"/>
      <c r="E1" s="424"/>
      <c r="F1" s="424"/>
      <c r="G1" s="424"/>
      <c r="H1" s="424"/>
      <c r="I1" s="424"/>
      <c r="J1" s="424"/>
      <c r="K1" s="425"/>
      <c r="L1" s="424"/>
      <c r="M1" s="424"/>
      <c r="N1" s="424"/>
      <c r="O1" s="424"/>
      <c r="P1" s="424"/>
      <c r="Q1" s="426"/>
      <c r="R1" s="424"/>
      <c r="S1" s="427"/>
      <c r="T1" s="428"/>
      <c r="U1" s="429"/>
      <c r="V1" s="429"/>
      <c r="W1" s="429"/>
      <c r="X1" s="429"/>
      <c r="Y1" s="429"/>
      <c r="Z1" s="430"/>
    </row>
    <row r="2" spans="1:26" ht="12.75">
      <c r="A2" s="431"/>
      <c r="B2" s="21"/>
      <c r="C2" s="21"/>
      <c r="D2" s="21"/>
      <c r="E2" s="21"/>
      <c r="F2" s="21"/>
      <c r="G2" s="21"/>
      <c r="H2" s="21"/>
      <c r="I2" s="21"/>
      <c r="J2" s="21"/>
      <c r="K2" s="125"/>
      <c r="L2" s="21"/>
      <c r="M2" s="21"/>
      <c r="N2" s="21"/>
      <c r="O2" s="21"/>
      <c r="P2" s="21"/>
      <c r="Q2" s="74"/>
      <c r="R2" s="21"/>
      <c r="S2" s="116"/>
      <c r="T2" s="255"/>
      <c r="U2" s="70"/>
      <c r="V2" s="70"/>
      <c r="W2" s="70"/>
      <c r="X2" s="70"/>
      <c r="Y2" s="70"/>
      <c r="Z2" s="432"/>
    </row>
    <row r="3" spans="1:26" ht="12.75" customHeight="1">
      <c r="A3" s="431"/>
      <c r="B3" s="28"/>
      <c r="C3" s="21"/>
      <c r="D3" s="28"/>
      <c r="E3" s="21"/>
      <c r="F3" s="570" t="s">
        <v>45</v>
      </c>
      <c r="G3" s="581"/>
      <c r="H3" s="582"/>
      <c r="I3" s="21"/>
      <c r="J3" s="167" t="s">
        <v>46</v>
      </c>
      <c r="K3" s="168"/>
      <c r="L3" s="570" t="s">
        <v>46</v>
      </c>
      <c r="M3" s="581"/>
      <c r="N3" s="582"/>
      <c r="O3" s="21"/>
      <c r="P3" s="38"/>
      <c r="Q3" s="74"/>
      <c r="R3" s="38"/>
      <c r="S3" s="116"/>
      <c r="T3" s="255"/>
      <c r="U3" s="28"/>
      <c r="V3" s="70"/>
      <c r="W3" s="28"/>
      <c r="X3" s="70"/>
      <c r="Y3" s="28"/>
      <c r="Z3" s="432"/>
    </row>
    <row r="4" spans="1:26" ht="51">
      <c r="A4" s="441" t="s">
        <v>85</v>
      </c>
      <c r="B4" s="249" t="s">
        <v>32</v>
      </c>
      <c r="C4" s="249"/>
      <c r="D4" s="256" t="s">
        <v>262</v>
      </c>
      <c r="E4" s="249"/>
      <c r="F4" s="257" t="s">
        <v>33</v>
      </c>
      <c r="G4" s="257" t="s">
        <v>34</v>
      </c>
      <c r="H4" s="257" t="s">
        <v>48</v>
      </c>
      <c r="I4" s="249"/>
      <c r="J4" s="249" t="s">
        <v>33</v>
      </c>
      <c r="K4" s="250" t="s">
        <v>34</v>
      </c>
      <c r="L4" s="257" t="s">
        <v>33</v>
      </c>
      <c r="M4" s="257" t="s">
        <v>46</v>
      </c>
      <c r="N4" s="257" t="s">
        <v>48</v>
      </c>
      <c r="O4" s="251"/>
      <c r="P4" s="249" t="s">
        <v>260</v>
      </c>
      <c r="Q4" s="252"/>
      <c r="R4" s="256" t="s">
        <v>263</v>
      </c>
      <c r="S4" s="253"/>
      <c r="T4" s="258"/>
      <c r="U4" s="249" t="s">
        <v>61</v>
      </c>
      <c r="V4" s="254"/>
      <c r="W4" s="249" t="s">
        <v>264</v>
      </c>
      <c r="X4" s="442"/>
      <c r="Y4" s="249" t="s">
        <v>265</v>
      </c>
      <c r="Z4" s="432"/>
    </row>
    <row r="5" spans="1:26" ht="12.75">
      <c r="A5" s="443"/>
      <c r="B5" s="158" t="s">
        <v>167</v>
      </c>
      <c r="C5" s="433"/>
      <c r="D5" s="158" t="s">
        <v>167</v>
      </c>
      <c r="E5" s="433"/>
      <c r="F5" s="159" t="s">
        <v>167</v>
      </c>
      <c r="G5" s="160" t="s">
        <v>167</v>
      </c>
      <c r="H5" s="161" t="s">
        <v>167</v>
      </c>
      <c r="I5" s="160"/>
      <c r="J5" s="159"/>
      <c r="K5" s="163"/>
      <c r="L5" s="159" t="s">
        <v>167</v>
      </c>
      <c r="M5" s="160" t="s">
        <v>167</v>
      </c>
      <c r="N5" s="161" t="s">
        <v>167</v>
      </c>
      <c r="O5" s="166"/>
      <c r="P5" s="158" t="s">
        <v>167</v>
      </c>
      <c r="Q5" s="434"/>
      <c r="R5" s="158" t="s">
        <v>167</v>
      </c>
      <c r="S5" s="165"/>
      <c r="T5" s="259"/>
      <c r="U5" s="158" t="s">
        <v>167</v>
      </c>
      <c r="V5" s="166"/>
      <c r="W5" s="158" t="s">
        <v>167</v>
      </c>
      <c r="X5" s="166"/>
      <c r="Y5" s="158" t="s">
        <v>167</v>
      </c>
      <c r="Z5" s="432"/>
    </row>
    <row r="6" spans="1:26" ht="15" hidden="1">
      <c r="A6" s="444"/>
      <c r="B6" s="260"/>
      <c r="C6" s="435"/>
      <c r="D6" s="260"/>
      <c r="E6" s="435"/>
      <c r="F6" s="261"/>
      <c r="G6" s="262"/>
      <c r="H6" s="263"/>
      <c r="I6" s="262"/>
      <c r="J6" s="261"/>
      <c r="K6" s="264"/>
      <c r="L6" s="261"/>
      <c r="M6" s="262"/>
      <c r="N6" s="263"/>
      <c r="O6" s="269"/>
      <c r="P6" s="260"/>
      <c r="Q6" s="436"/>
      <c r="R6" s="260"/>
      <c r="S6" s="265"/>
      <c r="T6" s="266"/>
      <c r="U6" s="260"/>
      <c r="V6" s="437"/>
      <c r="W6" s="260"/>
      <c r="X6" s="72"/>
      <c r="Y6" s="260"/>
      <c r="Z6" s="432"/>
    </row>
    <row r="7" spans="1:26" ht="15" hidden="1">
      <c r="A7" s="445" t="s">
        <v>127</v>
      </c>
      <c r="B7" s="267" t="s">
        <v>36</v>
      </c>
      <c r="C7" s="269"/>
      <c r="D7" s="267" t="s">
        <v>36</v>
      </c>
      <c r="E7" s="269"/>
      <c r="F7" s="268" t="s">
        <v>36</v>
      </c>
      <c r="G7" s="269" t="s">
        <v>37</v>
      </c>
      <c r="H7" s="270"/>
      <c r="I7" s="269"/>
      <c r="J7" s="268" t="s">
        <v>36</v>
      </c>
      <c r="K7" s="271" t="s">
        <v>37</v>
      </c>
      <c r="L7" s="268"/>
      <c r="M7" s="269"/>
      <c r="N7" s="270"/>
      <c r="O7" s="269"/>
      <c r="P7" s="267"/>
      <c r="Q7" s="436"/>
      <c r="R7" s="267"/>
      <c r="S7" s="265" t="s">
        <v>71</v>
      </c>
      <c r="T7" s="266"/>
      <c r="U7" s="267"/>
      <c r="V7" s="437"/>
      <c r="W7" s="267"/>
      <c r="X7" s="70"/>
      <c r="Y7" s="267"/>
      <c r="Z7" s="432"/>
    </row>
    <row r="8" spans="1:26" ht="15" hidden="1">
      <c r="A8" s="445"/>
      <c r="B8" s="267" t="s">
        <v>39</v>
      </c>
      <c r="C8" s="269"/>
      <c r="D8" s="267" t="s">
        <v>39</v>
      </c>
      <c r="E8" s="269"/>
      <c r="F8" s="268" t="s">
        <v>40</v>
      </c>
      <c r="G8" s="269" t="s">
        <v>40</v>
      </c>
      <c r="H8" s="270"/>
      <c r="I8" s="269"/>
      <c r="J8" s="268" t="s">
        <v>40</v>
      </c>
      <c r="K8" s="271" t="s">
        <v>40</v>
      </c>
      <c r="L8" s="268"/>
      <c r="M8" s="269"/>
      <c r="N8" s="270"/>
      <c r="O8" s="269"/>
      <c r="P8" s="267"/>
      <c r="Q8" s="436"/>
      <c r="R8" s="267"/>
      <c r="S8" s="272" t="s">
        <v>39</v>
      </c>
      <c r="T8" s="273"/>
      <c r="U8" s="267"/>
      <c r="V8" s="437"/>
      <c r="W8" s="267"/>
      <c r="X8" s="70"/>
      <c r="Y8" s="267"/>
      <c r="Z8" s="432"/>
    </row>
    <row r="9" spans="1:26" ht="15" hidden="1">
      <c r="A9" s="445"/>
      <c r="B9" s="267"/>
      <c r="C9" s="269"/>
      <c r="D9" s="267"/>
      <c r="E9" s="269"/>
      <c r="F9" s="268" t="s">
        <v>77</v>
      </c>
      <c r="G9" s="269" t="s">
        <v>77</v>
      </c>
      <c r="H9" s="270"/>
      <c r="I9" s="269"/>
      <c r="J9" s="268" t="s">
        <v>78</v>
      </c>
      <c r="K9" s="271" t="s">
        <v>78</v>
      </c>
      <c r="L9" s="268"/>
      <c r="M9" s="269"/>
      <c r="N9" s="270"/>
      <c r="O9" s="269"/>
      <c r="P9" s="267"/>
      <c r="Q9" s="436"/>
      <c r="R9" s="267"/>
      <c r="S9" s="265"/>
      <c r="T9" s="266"/>
      <c r="U9" s="267"/>
      <c r="V9" s="437"/>
      <c r="W9" s="267"/>
      <c r="X9" s="70"/>
      <c r="Y9" s="267"/>
      <c r="Z9" s="432"/>
    </row>
    <row r="10" spans="1:26" ht="15">
      <c r="A10" s="445"/>
      <c r="B10" s="267"/>
      <c r="C10" s="269"/>
      <c r="D10" s="267"/>
      <c r="E10" s="269"/>
      <c r="F10" s="268"/>
      <c r="G10" s="269"/>
      <c r="H10" s="270"/>
      <c r="I10" s="269"/>
      <c r="J10" s="268"/>
      <c r="K10" s="271"/>
      <c r="L10" s="268"/>
      <c r="M10" s="269"/>
      <c r="N10" s="270"/>
      <c r="O10" s="269"/>
      <c r="P10" s="267"/>
      <c r="Q10" s="436"/>
      <c r="R10" s="267"/>
      <c r="S10" s="265"/>
      <c r="T10" s="266"/>
      <c r="U10" s="267"/>
      <c r="V10" s="437"/>
      <c r="W10" s="267"/>
      <c r="X10" s="70"/>
      <c r="Y10" s="267"/>
      <c r="Z10" s="432"/>
    </row>
    <row r="11" spans="1:26" ht="15">
      <c r="A11" s="445" t="s">
        <v>266</v>
      </c>
      <c r="B11" s="267">
        <v>786.51</v>
      </c>
      <c r="C11" s="269"/>
      <c r="D11" s="267">
        <f>F11-L11</f>
        <v>836.0818099999997</v>
      </c>
      <c r="E11" s="269"/>
      <c r="F11" s="268">
        <f>6619.06849+-185</f>
        <v>6434.06849</v>
      </c>
      <c r="G11" s="269">
        <v>6460.0025</v>
      </c>
      <c r="H11" s="270">
        <f>G11-F11</f>
        <v>25.934009999999944</v>
      </c>
      <c r="I11" s="269"/>
      <c r="J11" s="268">
        <v>-5597.98668</v>
      </c>
      <c r="K11" s="271">
        <v>-5749.32571</v>
      </c>
      <c r="L11" s="268">
        <f>-J11</f>
        <v>5597.98668</v>
      </c>
      <c r="M11" s="269">
        <f>-K11</f>
        <v>5749.32571</v>
      </c>
      <c r="N11" s="270">
        <f>L11-M11</f>
        <v>-151.3390300000001</v>
      </c>
      <c r="O11" s="269"/>
      <c r="P11" s="267">
        <f>H11+N11</f>
        <v>-125.40502000000015</v>
      </c>
      <c r="Q11" s="436"/>
      <c r="R11" s="274">
        <f>P11/D11</f>
        <v>-0.14999132680568686</v>
      </c>
      <c r="S11" s="265">
        <v>0</v>
      </c>
      <c r="T11" s="266"/>
      <c r="U11" s="267">
        <f>B11+S11</f>
        <v>786.51</v>
      </c>
      <c r="V11" s="437"/>
      <c r="W11" s="267">
        <f>U11-B11</f>
        <v>0</v>
      </c>
      <c r="X11" s="72"/>
      <c r="Y11" s="267">
        <f>P11-W11</f>
        <v>-125.40502000000015</v>
      </c>
      <c r="Z11" s="432"/>
    </row>
    <row r="12" spans="1:26" ht="15">
      <c r="A12" s="445" t="s">
        <v>267</v>
      </c>
      <c r="B12" s="267">
        <v>-1784.96</v>
      </c>
      <c r="C12" s="269"/>
      <c r="D12" s="267">
        <f>F12-L12</f>
        <v>-375.59770000000026</v>
      </c>
      <c r="E12" s="269"/>
      <c r="F12" s="268">
        <v>3617.65114</v>
      </c>
      <c r="G12" s="269">
        <v>3393.74404</v>
      </c>
      <c r="H12" s="270">
        <f>G12-F12</f>
        <v>-223.9070999999999</v>
      </c>
      <c r="I12" s="269"/>
      <c r="J12" s="268">
        <v>-3993.24884</v>
      </c>
      <c r="K12" s="271">
        <v>-4000.08018</v>
      </c>
      <c r="L12" s="268">
        <f>-J12</f>
        <v>3993.24884</v>
      </c>
      <c r="M12" s="269">
        <f>-K12</f>
        <v>4000.08018</v>
      </c>
      <c r="N12" s="270">
        <f>L12-M12</f>
        <v>-6.831339999999727</v>
      </c>
      <c r="O12" s="269"/>
      <c r="P12" s="267">
        <f>H12+N12</f>
        <v>-230.73843999999963</v>
      </c>
      <c r="Q12" s="436"/>
      <c r="R12" s="274">
        <f>P12/D12</f>
        <v>0.6143233571451568</v>
      </c>
      <c r="S12" s="265">
        <v>0</v>
      </c>
      <c r="T12" s="266"/>
      <c r="U12" s="267">
        <f>B12+S12</f>
        <v>-1784.96</v>
      </c>
      <c r="V12" s="437"/>
      <c r="W12" s="267">
        <f>U12-B12</f>
        <v>0</v>
      </c>
      <c r="X12" s="72"/>
      <c r="Y12" s="267">
        <f>P12-W12</f>
        <v>-230.73843999999963</v>
      </c>
      <c r="Z12" s="432"/>
    </row>
    <row r="13" spans="1:26" ht="15" hidden="1">
      <c r="A13" s="445"/>
      <c r="B13" s="267"/>
      <c r="C13" s="269"/>
      <c r="D13" s="267"/>
      <c r="E13" s="269"/>
      <c r="F13" s="268"/>
      <c r="G13" s="269"/>
      <c r="H13" s="270"/>
      <c r="I13" s="269"/>
      <c r="J13" s="268"/>
      <c r="K13" s="271"/>
      <c r="L13" s="268"/>
      <c r="M13" s="269"/>
      <c r="N13" s="270"/>
      <c r="O13" s="269"/>
      <c r="P13" s="267"/>
      <c r="Q13" s="436"/>
      <c r="R13" s="274"/>
      <c r="S13" s="265"/>
      <c r="T13" s="266"/>
      <c r="U13" s="267"/>
      <c r="V13" s="437"/>
      <c r="W13" s="267"/>
      <c r="X13" s="72"/>
      <c r="Y13" s="267"/>
      <c r="Z13" s="432"/>
    </row>
    <row r="14" spans="1:26" ht="15" hidden="1">
      <c r="A14" s="445"/>
      <c r="B14" s="267"/>
      <c r="C14" s="269"/>
      <c r="D14" s="267"/>
      <c r="E14" s="269"/>
      <c r="F14" s="275"/>
      <c r="G14" s="276"/>
      <c r="H14" s="270"/>
      <c r="I14" s="269"/>
      <c r="J14" s="268"/>
      <c r="K14" s="271"/>
      <c r="L14" s="275"/>
      <c r="M14" s="276"/>
      <c r="N14" s="270"/>
      <c r="O14" s="269"/>
      <c r="P14" s="267"/>
      <c r="Q14" s="436"/>
      <c r="R14" s="274"/>
      <c r="S14" s="265"/>
      <c r="T14" s="266"/>
      <c r="U14" s="267"/>
      <c r="V14" s="437"/>
      <c r="W14" s="267"/>
      <c r="X14" s="72"/>
      <c r="Y14" s="267"/>
      <c r="Z14" s="432"/>
    </row>
    <row r="15" spans="1:26" ht="15">
      <c r="A15" s="446" t="s">
        <v>184</v>
      </c>
      <c r="B15" s="447">
        <f>SUBTOTAL(9,B11:B14)</f>
        <v>-998.45</v>
      </c>
      <c r="C15" s="448"/>
      <c r="D15" s="447">
        <f>SUBTOTAL(9,D11:D14)</f>
        <v>460.4841099999994</v>
      </c>
      <c r="E15" s="448"/>
      <c r="F15" s="449">
        <f>SUBTOTAL(9,F11:F14)</f>
        <v>10051.71963</v>
      </c>
      <c r="G15" s="448">
        <f>SUBTOTAL(9,G11:G14)</f>
        <v>9853.74654</v>
      </c>
      <c r="H15" s="450">
        <f>SUBTOTAL(9,H11:H14)</f>
        <v>-197.97308999999996</v>
      </c>
      <c r="I15" s="448"/>
      <c r="J15" s="449"/>
      <c r="K15" s="448"/>
      <c r="L15" s="449">
        <f>SUBTOTAL(9,L11:L14)</f>
        <v>9591.23552</v>
      </c>
      <c r="M15" s="448">
        <f>SUBTOTAL(9,M11:M14)</f>
        <v>9749.40589</v>
      </c>
      <c r="N15" s="450">
        <f>SUBTOTAL(9,N11:N14)</f>
        <v>-158.17036999999982</v>
      </c>
      <c r="O15" s="448"/>
      <c r="P15" s="447">
        <f>SUBTOTAL(9,P11:P14)</f>
        <v>-356.1434599999998</v>
      </c>
      <c r="Q15" s="451">
        <f>SUBTOTAL(9,Q11:Q14)</f>
        <v>0</v>
      </c>
      <c r="R15" s="452">
        <f>SUBTOTAL(9,R11:R14)</f>
        <v>0.46433203033947</v>
      </c>
      <c r="S15" s="453"/>
      <c r="T15" s="453"/>
      <c r="U15" s="447">
        <f>SUBTOTAL(9,U11:U14)</f>
        <v>-998.45</v>
      </c>
      <c r="V15" s="454"/>
      <c r="W15" s="447">
        <f>SUBTOTAL(9,W11:W14)</f>
        <v>0</v>
      </c>
      <c r="X15" s="455"/>
      <c r="Y15" s="447">
        <f>SUBTOTAL(9,Y11:Y14)</f>
        <v>-356.1434599999998</v>
      </c>
      <c r="Z15" s="432"/>
    </row>
    <row r="16" spans="1:26" ht="12.75">
      <c r="A16" s="431"/>
      <c r="B16" s="70"/>
      <c r="C16" s="70"/>
      <c r="D16" s="70"/>
      <c r="E16" s="70"/>
      <c r="F16" s="70"/>
      <c r="G16" s="70"/>
      <c r="H16" s="70"/>
      <c r="I16" s="70"/>
      <c r="J16" s="70"/>
      <c r="K16" s="70"/>
      <c r="L16" s="70"/>
      <c r="M16" s="70"/>
      <c r="N16" s="70"/>
      <c r="O16" s="70"/>
      <c r="P16" s="70"/>
      <c r="Q16" s="70"/>
      <c r="R16" s="70"/>
      <c r="S16" s="70"/>
      <c r="T16" s="70"/>
      <c r="U16" s="70"/>
      <c r="V16" s="70"/>
      <c r="W16" s="70"/>
      <c r="X16" s="70"/>
      <c r="Y16" s="70"/>
      <c r="Z16" s="432"/>
    </row>
    <row r="17" spans="1:26" ht="12.75">
      <c r="A17" s="431"/>
      <c r="B17" s="70"/>
      <c r="C17" s="70"/>
      <c r="D17" s="70"/>
      <c r="E17" s="70"/>
      <c r="F17" s="70"/>
      <c r="G17" s="70"/>
      <c r="H17" s="70"/>
      <c r="I17" s="70"/>
      <c r="J17" s="70"/>
      <c r="K17" s="70"/>
      <c r="L17" s="70"/>
      <c r="M17" s="70"/>
      <c r="N17" s="70"/>
      <c r="O17" s="70"/>
      <c r="P17" s="70"/>
      <c r="Q17" s="70"/>
      <c r="R17" s="70"/>
      <c r="S17" s="70"/>
      <c r="T17" s="70"/>
      <c r="U17" s="70"/>
      <c r="V17" s="70"/>
      <c r="W17" s="70"/>
      <c r="X17" s="70"/>
      <c r="Y17" s="70"/>
      <c r="Z17" s="432"/>
    </row>
    <row r="18" spans="1:26" ht="13.5" thickBot="1">
      <c r="A18" s="438"/>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40"/>
    </row>
  </sheetData>
  <sheetProtection/>
  <mergeCells count="2">
    <mergeCell ref="F3:H3"/>
    <mergeCell ref="L3:N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pageSetUpPr fitToPage="1"/>
  </sheetPr>
  <dimension ref="A1:N98"/>
  <sheetViews>
    <sheetView showGridLines="0" tabSelected="1" zoomScale="90" zoomScaleNormal="90" zoomScalePageLayoutView="0" workbookViewId="0" topLeftCell="A22">
      <selection activeCell="A71" sqref="A71:IV111"/>
    </sheetView>
  </sheetViews>
  <sheetFormatPr defaultColWidth="9.140625" defaultRowHeight="12.75"/>
  <cols>
    <col min="1" max="1" width="42.57421875" style="233" customWidth="1"/>
    <col min="2" max="2" width="11.57421875" style="179" customWidth="1"/>
    <col min="3" max="3" width="10.28125" style="233" hidden="1" customWidth="1"/>
    <col min="4" max="4" width="9.8515625" style="179" customWidth="1"/>
    <col min="5" max="5" width="12.00390625" style="233" customWidth="1"/>
    <col min="6" max="6" width="12.00390625" style="179" customWidth="1"/>
    <col min="7" max="7" width="12.28125" style="179" customWidth="1"/>
    <col min="8" max="8" width="10.28125" style="179" customWidth="1"/>
    <col min="9" max="9" width="11.28125" style="179" customWidth="1"/>
    <col min="10" max="10" width="11.7109375" style="179" customWidth="1"/>
    <col min="11" max="11" width="10.00390625" style="179" customWidth="1"/>
    <col min="12" max="12" width="9.140625" style="179" customWidth="1"/>
    <col min="13" max="13" width="9.28125" style="179" bestFit="1" customWidth="1"/>
    <col min="14" max="16384" width="9.140625" style="179" customWidth="1"/>
  </cols>
  <sheetData>
    <row r="1" spans="1:5" s="172" customFormat="1" ht="23.25">
      <c r="A1" s="169"/>
      <c r="B1" s="170"/>
      <c r="C1" s="171"/>
      <c r="E1" s="171"/>
    </row>
    <row r="2" spans="1:5" s="172" customFormat="1" ht="18.75" thickBot="1">
      <c r="A2" s="173"/>
      <c r="C2" s="173"/>
      <c r="E2" s="173"/>
    </row>
    <row r="3" spans="1:11" ht="70.5" thickBot="1">
      <c r="A3" s="174" t="s">
        <v>299</v>
      </c>
      <c r="B3" s="175" t="s">
        <v>215</v>
      </c>
      <c r="C3" s="176" t="s">
        <v>216</v>
      </c>
      <c r="D3" s="177" t="s">
        <v>217</v>
      </c>
      <c r="E3" s="176" t="s">
        <v>218</v>
      </c>
      <c r="F3" s="176" t="s">
        <v>45</v>
      </c>
      <c r="G3" s="176" t="s">
        <v>46</v>
      </c>
      <c r="H3" s="176" t="s">
        <v>219</v>
      </c>
      <c r="I3" s="176" t="s">
        <v>304</v>
      </c>
      <c r="J3" s="178" t="s">
        <v>303</v>
      </c>
      <c r="K3" s="495" t="s">
        <v>311</v>
      </c>
    </row>
    <row r="4" spans="1:11" ht="21">
      <c r="A4" s="180"/>
      <c r="B4" s="181" t="s">
        <v>220</v>
      </c>
      <c r="C4" s="182" t="s">
        <v>220</v>
      </c>
      <c r="D4" s="182" t="s">
        <v>220</v>
      </c>
      <c r="E4" s="182" t="s">
        <v>220</v>
      </c>
      <c r="F4" s="183" t="s">
        <v>220</v>
      </c>
      <c r="G4" s="182" t="s">
        <v>220</v>
      </c>
      <c r="H4" s="184" t="s">
        <v>220</v>
      </c>
      <c r="I4" s="182" t="s">
        <v>221</v>
      </c>
      <c r="J4" s="185" t="s">
        <v>220</v>
      </c>
      <c r="K4" s="496" t="s">
        <v>220</v>
      </c>
    </row>
    <row r="5" spans="1:11" ht="12.75">
      <c r="A5" s="186" t="s">
        <v>222</v>
      </c>
      <c r="B5" s="187"/>
      <c r="C5" s="188"/>
      <c r="D5" s="189"/>
      <c r="E5" s="188"/>
      <c r="F5" s="189"/>
      <c r="G5" s="190"/>
      <c r="H5" s="189"/>
      <c r="I5" s="190"/>
      <c r="J5" s="497"/>
      <c r="K5" s="497"/>
    </row>
    <row r="6" spans="1:11" ht="12.75">
      <c r="A6" s="191"/>
      <c r="B6" s="187"/>
      <c r="C6" s="188"/>
      <c r="D6" s="189"/>
      <c r="E6" s="188"/>
      <c r="F6" s="189"/>
      <c r="G6" s="190"/>
      <c r="H6" s="189"/>
      <c r="I6" s="190"/>
      <c r="J6" s="497"/>
      <c r="K6" s="497"/>
    </row>
    <row r="7" spans="1:14" ht="12.75">
      <c r="A7" s="192" t="s">
        <v>174</v>
      </c>
      <c r="B7" s="193">
        <v>946572</v>
      </c>
      <c r="C7" s="194">
        <v>959102</v>
      </c>
      <c r="D7" s="195">
        <f>E7-C7</f>
        <v>0</v>
      </c>
      <c r="E7" s="194">
        <v>959102</v>
      </c>
      <c r="F7" s="195">
        <v>782671.43</v>
      </c>
      <c r="G7" s="194">
        <v>-620152.39</v>
      </c>
      <c r="H7" s="195">
        <f>F7+G7</f>
        <v>162519.04000000004</v>
      </c>
      <c r="I7" s="196">
        <f aca="true" t="shared" si="0" ref="I7:I14">(H7/E7)*100%</f>
        <v>0.169449172246539</v>
      </c>
      <c r="J7" s="498">
        <f>1389102+6000</f>
        <v>1395102</v>
      </c>
      <c r="K7" s="498">
        <f aca="true" t="shared" si="1" ref="K7:K22">J7-E7</f>
        <v>436000</v>
      </c>
      <c r="M7" s="197"/>
      <c r="N7" s="198"/>
    </row>
    <row r="8" spans="1:14" ht="12.75">
      <c r="A8" s="192" t="s">
        <v>176</v>
      </c>
      <c r="B8" s="193">
        <v>3163940</v>
      </c>
      <c r="C8" s="194">
        <v>3166094</v>
      </c>
      <c r="D8" s="195">
        <f>E8-C8</f>
        <v>76440</v>
      </c>
      <c r="E8" s="194">
        <v>3242534</v>
      </c>
      <c r="F8" s="195">
        <v>1298177.82</v>
      </c>
      <c r="G8" s="194">
        <v>-224224.25</v>
      </c>
      <c r="H8" s="195">
        <f>F8+G8</f>
        <v>1073953.57</v>
      </c>
      <c r="I8" s="196">
        <f t="shared" si="0"/>
        <v>0.3312081137776813</v>
      </c>
      <c r="J8" s="498">
        <f aca="true" t="shared" si="2" ref="J8:J22">E8</f>
        <v>3242534</v>
      </c>
      <c r="K8" s="498">
        <f t="shared" si="1"/>
        <v>0</v>
      </c>
      <c r="M8" s="197"/>
      <c r="N8" s="198"/>
    </row>
    <row r="9" spans="1:14" ht="12.75">
      <c r="A9" s="192" t="s">
        <v>178</v>
      </c>
      <c r="B9" s="193">
        <v>-4394000</v>
      </c>
      <c r="C9" s="194">
        <v>-4369532</v>
      </c>
      <c r="D9" s="195">
        <f>E9-C9</f>
        <v>-76440</v>
      </c>
      <c r="E9" s="194">
        <v>-4445972</v>
      </c>
      <c r="F9" s="195">
        <v>1350741.98</v>
      </c>
      <c r="G9" s="194">
        <v>-3533428.9</v>
      </c>
      <c r="H9" s="195">
        <f>F9+G9</f>
        <v>-2182686.92</v>
      </c>
      <c r="I9" s="196">
        <f t="shared" si="0"/>
        <v>0.4909358223578556</v>
      </c>
      <c r="J9" s="498">
        <f>E9+63000</f>
        <v>-4382972</v>
      </c>
      <c r="K9" s="498">
        <f t="shared" si="1"/>
        <v>63000</v>
      </c>
      <c r="M9" s="197"/>
      <c r="N9" s="198"/>
    </row>
    <row r="10" spans="1:14" s="206" customFormat="1" ht="13.5" thickBot="1">
      <c r="A10" s="199" t="s">
        <v>198</v>
      </c>
      <c r="B10" s="200">
        <f aca="true" t="shared" si="3" ref="B10:H10">SUM(B7:B9)</f>
        <v>-283488</v>
      </c>
      <c r="C10" s="514">
        <f t="shared" si="3"/>
        <v>-244336</v>
      </c>
      <c r="D10" s="201">
        <f t="shared" si="3"/>
        <v>0</v>
      </c>
      <c r="E10" s="201">
        <f t="shared" si="3"/>
        <v>-244336</v>
      </c>
      <c r="F10" s="201">
        <f t="shared" si="3"/>
        <v>3431591.23</v>
      </c>
      <c r="G10" s="201">
        <f t="shared" si="3"/>
        <v>-4377805.54</v>
      </c>
      <c r="H10" s="201">
        <f t="shared" si="3"/>
        <v>-946214.3099999998</v>
      </c>
      <c r="I10" s="203">
        <f>(H10/E10)*100%</f>
        <v>3.8725947465784816</v>
      </c>
      <c r="J10" s="499">
        <f>SUM(J7:J9)</f>
        <v>254664</v>
      </c>
      <c r="K10" s="519">
        <f>SUM(K7:K9)</f>
        <v>499000</v>
      </c>
      <c r="M10" s="207"/>
      <c r="N10" s="208"/>
    </row>
    <row r="11" spans="1:14" ht="13.5" thickTop="1">
      <c r="A11" s="192" t="s">
        <v>223</v>
      </c>
      <c r="B11" s="193">
        <v>1398880</v>
      </c>
      <c r="C11" s="515">
        <v>1350339</v>
      </c>
      <c r="D11" s="194">
        <f aca="true" t="shared" si="4" ref="D11:D22">E11-C11</f>
        <v>0</v>
      </c>
      <c r="E11" s="194">
        <v>1350339</v>
      </c>
      <c r="F11" s="194">
        <v>533831.4</v>
      </c>
      <c r="G11" s="194">
        <v>-96179.51</v>
      </c>
      <c r="H11" s="194">
        <f>F11+G11</f>
        <v>437651.89</v>
      </c>
      <c r="I11" s="196">
        <f>(H11/E11)*100%</f>
        <v>0.3241051987686055</v>
      </c>
      <c r="J11" s="498">
        <f>E11</f>
        <v>1350339</v>
      </c>
      <c r="K11" s="520">
        <f>J11-E11</f>
        <v>0</v>
      </c>
      <c r="M11" s="197"/>
      <c r="N11" s="198"/>
    </row>
    <row r="12" spans="1:14" ht="12.75">
      <c r="A12" s="192" t="s">
        <v>180</v>
      </c>
      <c r="B12" s="193">
        <v>2318291</v>
      </c>
      <c r="C12" s="515">
        <v>2361045</v>
      </c>
      <c r="D12" s="194">
        <f t="shared" si="4"/>
        <v>131138</v>
      </c>
      <c r="E12" s="194">
        <v>2492183</v>
      </c>
      <c r="F12" s="194">
        <v>1156054.23</v>
      </c>
      <c r="G12" s="194">
        <v>-537917.87</v>
      </c>
      <c r="H12" s="194">
        <f>F12+G12</f>
        <v>618136.36</v>
      </c>
      <c r="I12" s="196">
        <f t="shared" si="0"/>
        <v>0.2480300844681149</v>
      </c>
      <c r="J12" s="498">
        <f t="shared" si="2"/>
        <v>2492183</v>
      </c>
      <c r="K12" s="520">
        <f t="shared" si="1"/>
        <v>0</v>
      </c>
      <c r="M12" s="197"/>
      <c r="N12" s="198"/>
    </row>
    <row r="13" spans="1:14" ht="12.75">
      <c r="A13" s="192" t="s">
        <v>182</v>
      </c>
      <c r="B13" s="193">
        <v>3641129</v>
      </c>
      <c r="C13" s="515">
        <v>5966518</v>
      </c>
      <c r="D13" s="194">
        <f t="shared" si="4"/>
        <v>4443</v>
      </c>
      <c r="E13" s="194">
        <f>5966518+4443</f>
        <v>5970961</v>
      </c>
      <c r="F13" s="194">
        <v>2053032.77</v>
      </c>
      <c r="G13" s="194">
        <v>-506328.27</v>
      </c>
      <c r="H13" s="194">
        <f>F13+G13</f>
        <v>1546704.5</v>
      </c>
      <c r="I13" s="196">
        <f t="shared" si="0"/>
        <v>0.25903778303023584</v>
      </c>
      <c r="J13" s="498">
        <f t="shared" si="2"/>
        <v>5970961</v>
      </c>
      <c r="K13" s="520">
        <f t="shared" si="1"/>
        <v>0</v>
      </c>
      <c r="M13" s="197"/>
      <c r="N13" s="198"/>
    </row>
    <row r="14" spans="1:14" ht="12.75">
      <c r="A14" s="192" t="s">
        <v>184</v>
      </c>
      <c r="B14" s="193">
        <v>-1545587</v>
      </c>
      <c r="C14" s="515">
        <v>-998450</v>
      </c>
      <c r="D14" s="194">
        <f t="shared" si="4"/>
        <v>18958</v>
      </c>
      <c r="E14" s="194">
        <f>-998450+18958</f>
        <v>-979492</v>
      </c>
      <c r="F14" s="194">
        <v>9853746.54</v>
      </c>
      <c r="G14" s="194">
        <v>-9749405.89</v>
      </c>
      <c r="H14" s="194">
        <f>F14+G14</f>
        <v>104340.64999999851</v>
      </c>
      <c r="I14" s="196">
        <f t="shared" si="0"/>
        <v>-0.10652527024212399</v>
      </c>
      <c r="J14" s="498">
        <f t="shared" si="2"/>
        <v>-979492</v>
      </c>
      <c r="K14" s="520">
        <f t="shared" si="1"/>
        <v>0</v>
      </c>
      <c r="M14" s="197"/>
      <c r="N14" s="198"/>
    </row>
    <row r="15" spans="1:14" ht="12.75">
      <c r="A15" s="192" t="s">
        <v>225</v>
      </c>
      <c r="B15" s="193">
        <v>2483389</v>
      </c>
      <c r="C15" s="515">
        <v>0</v>
      </c>
      <c r="D15" s="194">
        <f t="shared" si="4"/>
        <v>0</v>
      </c>
      <c r="E15" s="194">
        <v>0</v>
      </c>
      <c r="F15" s="194"/>
      <c r="G15" s="194"/>
      <c r="H15" s="194">
        <f>F15+G15</f>
        <v>0</v>
      </c>
      <c r="I15" s="196">
        <v>0</v>
      </c>
      <c r="J15" s="498">
        <f t="shared" si="2"/>
        <v>0</v>
      </c>
      <c r="K15" s="520">
        <f t="shared" si="1"/>
        <v>0</v>
      </c>
      <c r="M15" s="197"/>
      <c r="N15" s="198"/>
    </row>
    <row r="16" spans="1:14" s="206" customFormat="1" ht="13.5" thickBot="1">
      <c r="A16" s="199" t="s">
        <v>199</v>
      </c>
      <c r="B16" s="200">
        <f>SUM(B11:B15)</f>
        <v>8296102</v>
      </c>
      <c r="C16" s="514">
        <f>SUM(C11:C15)</f>
        <v>8679452</v>
      </c>
      <c r="D16" s="201">
        <f>SUM(D11:D15)</f>
        <v>154539</v>
      </c>
      <c r="E16" s="201">
        <f aca="true" t="shared" si="5" ref="E16:K16">SUM(E11:E15)</f>
        <v>8833991</v>
      </c>
      <c r="F16" s="201">
        <f t="shared" si="5"/>
        <v>13596664.94</v>
      </c>
      <c r="G16" s="201">
        <f t="shared" si="5"/>
        <v>-10889831.540000001</v>
      </c>
      <c r="H16" s="201">
        <f t="shared" si="5"/>
        <v>2706833.3999999985</v>
      </c>
      <c r="I16" s="203">
        <f>(H16/E16)*100%</f>
        <v>0.3064111566335078</v>
      </c>
      <c r="J16" s="499">
        <f t="shared" si="5"/>
        <v>8833991</v>
      </c>
      <c r="K16" s="519">
        <f t="shared" si="5"/>
        <v>0</v>
      </c>
      <c r="M16" s="207"/>
      <c r="N16" s="208"/>
    </row>
    <row r="17" spans="1:14" ht="13.5" thickTop="1">
      <c r="A17" s="192" t="s">
        <v>226</v>
      </c>
      <c r="B17" s="193">
        <v>0</v>
      </c>
      <c r="C17" s="515">
        <v>375639</v>
      </c>
      <c r="D17" s="194">
        <f t="shared" si="4"/>
        <v>580587</v>
      </c>
      <c r="E17" s="194">
        <v>956226</v>
      </c>
      <c r="F17" s="194">
        <v>42631.81</v>
      </c>
      <c r="G17" s="194">
        <v>0</v>
      </c>
      <c r="H17" s="194">
        <f aca="true" t="shared" si="6" ref="H17:H22">F17+G17</f>
        <v>42631.81</v>
      </c>
      <c r="I17" s="196">
        <f aca="true" t="shared" si="7" ref="I17:I22">(H17/E17)*100%</f>
        <v>0.044583403923340294</v>
      </c>
      <c r="J17" s="498">
        <f>E17</f>
        <v>956226</v>
      </c>
      <c r="K17" s="520">
        <f t="shared" si="1"/>
        <v>0</v>
      </c>
      <c r="M17" s="197"/>
      <c r="N17" s="198"/>
    </row>
    <row r="18" spans="1:14" ht="12.75">
      <c r="A18" s="192" t="s">
        <v>188</v>
      </c>
      <c r="B18" s="193">
        <v>4148410</v>
      </c>
      <c r="C18" s="515">
        <v>3833051</v>
      </c>
      <c r="D18" s="194">
        <f t="shared" si="4"/>
        <v>35000</v>
      </c>
      <c r="E18" s="194">
        <v>3868051</v>
      </c>
      <c r="F18" s="194">
        <v>873516.56</v>
      </c>
      <c r="G18" s="194">
        <v>-16124.02</v>
      </c>
      <c r="H18" s="194">
        <f t="shared" si="6"/>
        <v>857392.54</v>
      </c>
      <c r="I18" s="196">
        <f t="shared" si="7"/>
        <v>0.2216600918653865</v>
      </c>
      <c r="J18" s="498">
        <f t="shared" si="2"/>
        <v>3868051</v>
      </c>
      <c r="K18" s="520">
        <f t="shared" si="1"/>
        <v>0</v>
      </c>
      <c r="M18" s="197"/>
      <c r="N18" s="198"/>
    </row>
    <row r="19" spans="1:14" ht="12.75">
      <c r="A19" s="192" t="s">
        <v>190</v>
      </c>
      <c r="B19" s="193">
        <v>2864387</v>
      </c>
      <c r="C19" s="515">
        <v>2864387</v>
      </c>
      <c r="D19" s="194">
        <f t="shared" si="4"/>
        <v>-22479</v>
      </c>
      <c r="E19" s="194">
        <f>2829387+12521</f>
        <v>2841908</v>
      </c>
      <c r="F19" s="194">
        <v>1100704.78</v>
      </c>
      <c r="G19" s="194">
        <v>-424152.52</v>
      </c>
      <c r="H19" s="194">
        <f t="shared" si="6"/>
        <v>676552.26</v>
      </c>
      <c r="I19" s="196">
        <f t="shared" si="7"/>
        <v>0.23806268886959042</v>
      </c>
      <c r="J19" s="498">
        <f t="shared" si="2"/>
        <v>2841908</v>
      </c>
      <c r="K19" s="520">
        <f t="shared" si="1"/>
        <v>0</v>
      </c>
      <c r="M19" s="197"/>
      <c r="N19" s="198"/>
    </row>
    <row r="20" spans="1:14" ht="12.75">
      <c r="A20" s="192" t="s">
        <v>192</v>
      </c>
      <c r="B20" s="193">
        <v>2027168</v>
      </c>
      <c r="C20" s="515">
        <v>2027168</v>
      </c>
      <c r="D20" s="194">
        <f t="shared" si="4"/>
        <v>2</v>
      </c>
      <c r="E20" s="194">
        <v>2027170</v>
      </c>
      <c r="F20" s="194">
        <v>567305.81</v>
      </c>
      <c r="G20" s="194">
        <v>-123456.31</v>
      </c>
      <c r="H20" s="194">
        <f t="shared" si="6"/>
        <v>443849.50000000006</v>
      </c>
      <c r="I20" s="196">
        <f>(H20/E20)*100%</f>
        <v>0.218950310038132</v>
      </c>
      <c r="J20" s="498">
        <f t="shared" si="2"/>
        <v>2027170</v>
      </c>
      <c r="K20" s="520">
        <f t="shared" si="1"/>
        <v>0</v>
      </c>
      <c r="M20" s="197"/>
      <c r="N20" s="198"/>
    </row>
    <row r="21" spans="1:14" ht="12.75">
      <c r="A21" s="192" t="s">
        <v>194</v>
      </c>
      <c r="B21" s="193">
        <v>1487194</v>
      </c>
      <c r="C21" s="515">
        <v>1487194</v>
      </c>
      <c r="D21" s="194">
        <f t="shared" si="4"/>
        <v>0</v>
      </c>
      <c r="E21" s="194">
        <v>1487194</v>
      </c>
      <c r="F21" s="194">
        <v>640308.74</v>
      </c>
      <c r="G21" s="194">
        <v>-207263.74</v>
      </c>
      <c r="H21" s="194">
        <f t="shared" si="6"/>
        <v>433045</v>
      </c>
      <c r="I21" s="196">
        <f t="shared" si="7"/>
        <v>0.29118258949404047</v>
      </c>
      <c r="J21" s="498">
        <f>E21+100000</f>
        <v>1587194</v>
      </c>
      <c r="K21" s="520">
        <f t="shared" si="1"/>
        <v>100000</v>
      </c>
      <c r="M21" s="197"/>
      <c r="N21" s="198"/>
    </row>
    <row r="22" spans="1:14" ht="12.75">
      <c r="A22" s="192" t="s">
        <v>227</v>
      </c>
      <c r="B22" s="193">
        <v>2539194</v>
      </c>
      <c r="C22" s="515">
        <v>2539194</v>
      </c>
      <c r="D22" s="194">
        <f t="shared" si="4"/>
        <v>9998</v>
      </c>
      <c r="E22" s="194">
        <f>2539192+10000</f>
        <v>2549192</v>
      </c>
      <c r="F22" s="194">
        <v>744074.59</v>
      </c>
      <c r="G22" s="194">
        <v>-118284.5</v>
      </c>
      <c r="H22" s="194">
        <f t="shared" si="6"/>
        <v>625790.09</v>
      </c>
      <c r="I22" s="196">
        <f t="shared" si="7"/>
        <v>0.2454856636926524</v>
      </c>
      <c r="J22" s="498">
        <f t="shared" si="2"/>
        <v>2549192</v>
      </c>
      <c r="K22" s="520">
        <f t="shared" si="1"/>
        <v>0</v>
      </c>
      <c r="M22" s="197"/>
      <c r="N22" s="198"/>
    </row>
    <row r="23" spans="1:14" s="206" customFormat="1" ht="13.5" thickBot="1">
      <c r="A23" s="209" t="s">
        <v>228</v>
      </c>
      <c r="B23" s="200">
        <f aca="true" t="shared" si="8" ref="B23:H23">SUM(B17:B22)</f>
        <v>13066353</v>
      </c>
      <c r="C23" s="516">
        <f>SUM(C17:C22)</f>
        <v>13126633</v>
      </c>
      <c r="D23" s="201">
        <f>SUM(D17:D22)</f>
        <v>603108</v>
      </c>
      <c r="E23" s="201">
        <f t="shared" si="8"/>
        <v>13729741</v>
      </c>
      <c r="F23" s="201">
        <f t="shared" si="8"/>
        <v>3968542.29</v>
      </c>
      <c r="G23" s="201">
        <f t="shared" si="8"/>
        <v>-889281.0900000001</v>
      </c>
      <c r="H23" s="201">
        <f t="shared" si="8"/>
        <v>3079261.2</v>
      </c>
      <c r="I23" s="203">
        <f>(H23/E23)*100%</f>
        <v>0.2242767143240357</v>
      </c>
      <c r="J23" s="499">
        <f>SUM(J17:J22)</f>
        <v>13829741</v>
      </c>
      <c r="K23" s="519">
        <f>SUM(K17:K22)</f>
        <v>100000</v>
      </c>
      <c r="M23" s="207"/>
      <c r="N23" s="208"/>
    </row>
    <row r="24" spans="1:14" ht="13.5" thickTop="1">
      <c r="A24" s="191"/>
      <c r="B24" s="193"/>
      <c r="C24" s="515"/>
      <c r="D24" s="194"/>
      <c r="E24" s="194"/>
      <c r="F24" s="194"/>
      <c r="G24" s="194"/>
      <c r="H24" s="194"/>
      <c r="I24" s="196"/>
      <c r="J24" s="498"/>
      <c r="K24" s="520"/>
      <c r="M24" s="197"/>
      <c r="N24" s="198"/>
    </row>
    <row r="25" spans="1:14" s="206" customFormat="1" ht="26.25" thickBot="1">
      <c r="A25" s="210" t="s">
        <v>229</v>
      </c>
      <c r="B25" s="211">
        <f>B10+B16+B23</f>
        <v>21078967</v>
      </c>
      <c r="C25" s="232">
        <f>C10+C16+C23</f>
        <v>21561749</v>
      </c>
      <c r="D25" s="212">
        <f>E25-C25</f>
        <v>757647</v>
      </c>
      <c r="E25" s="212">
        <f aca="true" t="shared" si="9" ref="E25:K25">E10+E16+E23</f>
        <v>22319396</v>
      </c>
      <c r="F25" s="212">
        <f t="shared" si="9"/>
        <v>20996798.459999997</v>
      </c>
      <c r="G25" s="212">
        <f t="shared" si="9"/>
        <v>-16156918.170000002</v>
      </c>
      <c r="H25" s="212">
        <f t="shared" si="9"/>
        <v>4839880.289999999</v>
      </c>
      <c r="I25" s="517">
        <f>(H25/E25)*100%</f>
        <v>0.21684638285014518</v>
      </c>
      <c r="J25" s="502">
        <f t="shared" si="9"/>
        <v>22918396</v>
      </c>
      <c r="K25" s="521">
        <f t="shared" si="9"/>
        <v>599000</v>
      </c>
      <c r="M25" s="197"/>
      <c r="N25" s="198"/>
    </row>
    <row r="26" spans="1:11" ht="12.75">
      <c r="A26" s="214"/>
      <c r="B26" s="215"/>
      <c r="C26" s="216"/>
      <c r="D26" s="217"/>
      <c r="E26" s="216"/>
      <c r="F26" s="217"/>
      <c r="G26" s="216"/>
      <c r="H26" s="217"/>
      <c r="I26" s="218"/>
      <c r="J26" s="500"/>
      <c r="K26" s="522"/>
    </row>
    <row r="27" spans="1:11" s="206" customFormat="1" ht="13.5" thickBot="1">
      <c r="A27" s="219" t="s">
        <v>230</v>
      </c>
      <c r="B27" s="200">
        <v>-1181682</v>
      </c>
      <c r="C27" s="201">
        <v>-1183824</v>
      </c>
      <c r="D27" s="201">
        <f>E27-C27</f>
        <v>0</v>
      </c>
      <c r="E27" s="201">
        <v>-1183824</v>
      </c>
      <c r="F27" s="202">
        <v>539506.84</v>
      </c>
      <c r="G27" s="201">
        <v>0</v>
      </c>
      <c r="H27" s="204">
        <f>F27+G27</f>
        <v>539506.84</v>
      </c>
      <c r="I27" s="203">
        <f>(H27/E27)*100%</f>
        <v>-0.45573230480206517</v>
      </c>
      <c r="J27" s="205">
        <f>E27</f>
        <v>-1183824</v>
      </c>
      <c r="K27" s="519">
        <f>J27-E27</f>
        <v>0</v>
      </c>
    </row>
    <row r="28" spans="1:11" ht="13.5" thickTop="1">
      <c r="A28" s="220"/>
      <c r="B28" s="215"/>
      <c r="C28" s="216"/>
      <c r="D28" s="217"/>
      <c r="E28" s="216"/>
      <c r="F28" s="217"/>
      <c r="G28" s="216"/>
      <c r="H28" s="217"/>
      <c r="I28" s="218"/>
      <c r="J28" s="500"/>
      <c r="K28" s="522"/>
    </row>
    <row r="29" spans="1:11" ht="12.75">
      <c r="A29" s="221" t="s">
        <v>150</v>
      </c>
      <c r="B29" s="222"/>
      <c r="C29" s="223"/>
      <c r="D29" s="223"/>
      <c r="E29" s="223"/>
      <c r="F29" s="223"/>
      <c r="G29" s="223"/>
      <c r="H29" s="223"/>
      <c r="I29" s="565"/>
      <c r="J29" s="224"/>
      <c r="K29" s="523"/>
    </row>
    <row r="30" spans="1:11" ht="12.75">
      <c r="A30" s="225" t="s">
        <v>231</v>
      </c>
      <c r="B30" s="193">
        <v>200000</v>
      </c>
      <c r="C30" s="194">
        <v>200000</v>
      </c>
      <c r="D30" s="195">
        <f aca="true" t="shared" si="10" ref="D30:D51">E30-C30</f>
        <v>0</v>
      </c>
      <c r="E30" s="194">
        <v>200000</v>
      </c>
      <c r="F30" s="195">
        <v>16286329.01</v>
      </c>
      <c r="G30" s="194">
        <v>-16984210.06</v>
      </c>
      <c r="H30" s="195">
        <f>F30+G30</f>
        <v>-697881.0499999989</v>
      </c>
      <c r="I30" s="196">
        <f>(H30/E30)*100%</f>
        <v>-3.4894052499999946</v>
      </c>
      <c r="J30" s="498">
        <f>E30</f>
        <v>200000</v>
      </c>
      <c r="K30" s="520">
        <f>J30-E30</f>
        <v>0</v>
      </c>
    </row>
    <row r="31" spans="1:11" ht="12.75">
      <c r="A31" s="225" t="s">
        <v>232</v>
      </c>
      <c r="B31" s="193">
        <v>3482518</v>
      </c>
      <c r="C31" s="194">
        <v>3482518</v>
      </c>
      <c r="D31" s="195">
        <f t="shared" si="10"/>
        <v>0</v>
      </c>
      <c r="E31" s="194">
        <v>3482518</v>
      </c>
      <c r="F31" s="195">
        <v>431369.19</v>
      </c>
      <c r="G31" s="194">
        <v>0</v>
      </c>
      <c r="H31" s="195">
        <f aca="true" t="shared" si="11" ref="H31:H36">F31+G31</f>
        <v>431369.19</v>
      </c>
      <c r="I31" s="196">
        <f aca="true" t="shared" si="12" ref="I31:I36">(H31/E31)*100%</f>
        <v>0.12386703816031963</v>
      </c>
      <c r="J31" s="498">
        <f aca="true" t="shared" si="13" ref="J31:J36">E31</f>
        <v>3482518</v>
      </c>
      <c r="K31" s="520">
        <f aca="true" t="shared" si="14" ref="K31:K43">J31-E31</f>
        <v>0</v>
      </c>
    </row>
    <row r="32" spans="1:11" ht="12.75">
      <c r="A32" s="225" t="s">
        <v>118</v>
      </c>
      <c r="B32" s="193">
        <v>-6788908</v>
      </c>
      <c r="C32" s="194">
        <v>-6788908</v>
      </c>
      <c r="D32" s="195">
        <f t="shared" si="10"/>
        <v>0</v>
      </c>
      <c r="E32" s="194">
        <v>-6788908</v>
      </c>
      <c r="F32" s="195"/>
      <c r="G32" s="194"/>
      <c r="H32" s="195">
        <f t="shared" si="11"/>
        <v>0</v>
      </c>
      <c r="I32" s="196">
        <f t="shared" si="12"/>
        <v>0</v>
      </c>
      <c r="J32" s="498">
        <f t="shared" si="13"/>
        <v>-6788908</v>
      </c>
      <c r="K32" s="520">
        <f t="shared" si="14"/>
        <v>0</v>
      </c>
    </row>
    <row r="33" spans="1:11" ht="12.75">
      <c r="A33" s="225" t="s">
        <v>233</v>
      </c>
      <c r="B33" s="193">
        <v>-433833</v>
      </c>
      <c r="C33" s="194">
        <v>-275833</v>
      </c>
      <c r="D33" s="195">
        <f t="shared" si="10"/>
        <v>0</v>
      </c>
      <c r="E33" s="194">
        <v>-275833</v>
      </c>
      <c r="F33" s="195"/>
      <c r="G33" s="194"/>
      <c r="H33" s="195">
        <f t="shared" si="11"/>
        <v>0</v>
      </c>
      <c r="I33" s="196">
        <f t="shared" si="12"/>
        <v>0</v>
      </c>
      <c r="J33" s="498">
        <f t="shared" si="13"/>
        <v>-275833</v>
      </c>
      <c r="K33" s="520">
        <f t="shared" si="14"/>
        <v>0</v>
      </c>
    </row>
    <row r="34" spans="1:11" ht="12.75">
      <c r="A34" s="226" t="s">
        <v>82</v>
      </c>
      <c r="B34" s="215">
        <v>-467454</v>
      </c>
      <c r="C34" s="194">
        <v>-467454</v>
      </c>
      <c r="D34" s="195">
        <f t="shared" si="10"/>
        <v>0</v>
      </c>
      <c r="E34" s="194">
        <v>-467454</v>
      </c>
      <c r="F34" s="195"/>
      <c r="G34" s="194"/>
      <c r="H34" s="195">
        <f t="shared" si="11"/>
        <v>0</v>
      </c>
      <c r="I34" s="218">
        <f t="shared" si="12"/>
        <v>0</v>
      </c>
      <c r="J34" s="498">
        <f t="shared" si="13"/>
        <v>-467454</v>
      </c>
      <c r="K34" s="520">
        <f t="shared" si="14"/>
        <v>0</v>
      </c>
    </row>
    <row r="35" spans="1:11" ht="12.75">
      <c r="A35" s="226" t="s">
        <v>83</v>
      </c>
      <c r="B35" s="215">
        <v>7114140</v>
      </c>
      <c r="C35" s="194">
        <v>7114140</v>
      </c>
      <c r="D35" s="195">
        <f t="shared" si="10"/>
        <v>0</v>
      </c>
      <c r="E35" s="194">
        <v>7114140</v>
      </c>
      <c r="F35" s="195">
        <v>43.46</v>
      </c>
      <c r="G35" s="194"/>
      <c r="H35" s="195">
        <f t="shared" si="11"/>
        <v>43.46</v>
      </c>
      <c r="I35" s="218">
        <f t="shared" si="12"/>
        <v>6.1089604646520875E-06</v>
      </c>
      <c r="J35" s="498">
        <f t="shared" si="13"/>
        <v>7114140</v>
      </c>
      <c r="K35" s="520">
        <f t="shared" si="14"/>
        <v>0</v>
      </c>
    </row>
    <row r="36" spans="1:11" ht="12.75">
      <c r="A36" s="226" t="s">
        <v>123</v>
      </c>
      <c r="B36" s="215">
        <v>-1684617</v>
      </c>
      <c r="C36" s="194">
        <v>-1684617</v>
      </c>
      <c r="D36" s="195">
        <f t="shared" si="10"/>
        <v>0</v>
      </c>
      <c r="E36" s="194">
        <v>-1684617</v>
      </c>
      <c r="F36" s="195"/>
      <c r="G36" s="194">
        <v>-467506</v>
      </c>
      <c r="H36" s="195">
        <f t="shared" si="11"/>
        <v>-467506</v>
      </c>
      <c r="I36" s="218">
        <f t="shared" si="12"/>
        <v>0.27751471105895287</v>
      </c>
      <c r="J36" s="498">
        <f t="shared" si="13"/>
        <v>-1684617</v>
      </c>
      <c r="K36" s="520">
        <f t="shared" si="14"/>
        <v>0</v>
      </c>
    </row>
    <row r="37" spans="1:11" ht="12.75">
      <c r="A37" s="226"/>
      <c r="B37" s="215"/>
      <c r="C37" s="194"/>
      <c r="D37" s="195">
        <f t="shared" si="10"/>
        <v>0</v>
      </c>
      <c r="E37" s="194"/>
      <c r="F37" s="195"/>
      <c r="G37" s="194"/>
      <c r="H37" s="195"/>
      <c r="I37" s="218"/>
      <c r="J37" s="500"/>
      <c r="K37" s="520"/>
    </row>
    <row r="38" spans="1:11" ht="12.75">
      <c r="A38" s="226" t="s">
        <v>234</v>
      </c>
      <c r="B38" s="215">
        <v>75000</v>
      </c>
      <c r="C38" s="194">
        <v>75000</v>
      </c>
      <c r="D38" s="195">
        <f t="shared" si="10"/>
        <v>0</v>
      </c>
      <c r="E38" s="194">
        <v>75000</v>
      </c>
      <c r="F38" s="195">
        <v>0</v>
      </c>
      <c r="G38" s="194"/>
      <c r="H38" s="195"/>
      <c r="I38" s="196">
        <v>0</v>
      </c>
      <c r="J38" s="498">
        <f aca="true" t="shared" si="15" ref="J38:J43">E38</f>
        <v>75000</v>
      </c>
      <c r="K38" s="520">
        <f t="shared" si="14"/>
        <v>0</v>
      </c>
    </row>
    <row r="39" spans="1:11" ht="12.75">
      <c r="A39" s="226" t="s">
        <v>235</v>
      </c>
      <c r="B39" s="215">
        <v>125000</v>
      </c>
      <c r="C39" s="194">
        <v>125000</v>
      </c>
      <c r="D39" s="195">
        <f t="shared" si="10"/>
        <v>0</v>
      </c>
      <c r="E39" s="194">
        <v>125000</v>
      </c>
      <c r="F39" s="195"/>
      <c r="G39" s="194"/>
      <c r="H39" s="195"/>
      <c r="I39" s="196">
        <v>0</v>
      </c>
      <c r="J39" s="498">
        <f t="shared" si="15"/>
        <v>125000</v>
      </c>
      <c r="K39" s="520">
        <f t="shared" si="14"/>
        <v>0</v>
      </c>
    </row>
    <row r="40" spans="1:11" ht="12.75">
      <c r="A40" s="226" t="s">
        <v>236</v>
      </c>
      <c r="B40" s="215">
        <v>957000</v>
      </c>
      <c r="C40" s="194">
        <v>957000</v>
      </c>
      <c r="D40" s="195">
        <f t="shared" si="10"/>
        <v>0</v>
      </c>
      <c r="E40" s="194">
        <v>957000</v>
      </c>
      <c r="F40" s="195"/>
      <c r="G40" s="194"/>
      <c r="H40" s="195"/>
      <c r="I40" s="196">
        <v>0</v>
      </c>
      <c r="J40" s="498">
        <f t="shared" si="15"/>
        <v>957000</v>
      </c>
      <c r="K40" s="520">
        <f t="shared" si="14"/>
        <v>0</v>
      </c>
    </row>
    <row r="41" spans="1:11" ht="12.75">
      <c r="A41" s="226" t="s">
        <v>237</v>
      </c>
      <c r="B41" s="215">
        <v>150000</v>
      </c>
      <c r="C41" s="194">
        <v>150000</v>
      </c>
      <c r="D41" s="195">
        <f t="shared" si="10"/>
        <v>0</v>
      </c>
      <c r="E41" s="194">
        <v>150000</v>
      </c>
      <c r="F41" s="195"/>
      <c r="G41" s="194"/>
      <c r="H41" s="195"/>
      <c r="I41" s="196">
        <v>0</v>
      </c>
      <c r="J41" s="498">
        <f t="shared" si="15"/>
        <v>150000</v>
      </c>
      <c r="K41" s="520">
        <f t="shared" si="14"/>
        <v>0</v>
      </c>
    </row>
    <row r="42" spans="1:11" ht="12.75">
      <c r="A42" s="226" t="s">
        <v>238</v>
      </c>
      <c r="B42" s="215">
        <v>24053</v>
      </c>
      <c r="C42" s="194">
        <v>24053</v>
      </c>
      <c r="D42" s="195">
        <f t="shared" si="10"/>
        <v>0</v>
      </c>
      <c r="E42" s="194">
        <v>24053</v>
      </c>
      <c r="F42" s="195"/>
      <c r="G42" s="194"/>
      <c r="H42" s="195"/>
      <c r="I42" s="196">
        <v>0</v>
      </c>
      <c r="J42" s="498">
        <f t="shared" si="15"/>
        <v>24053</v>
      </c>
      <c r="K42" s="520">
        <f t="shared" si="14"/>
        <v>0</v>
      </c>
    </row>
    <row r="43" spans="1:11" ht="12.75">
      <c r="A43" s="226" t="s">
        <v>239</v>
      </c>
      <c r="B43" s="215">
        <v>40500</v>
      </c>
      <c r="C43" s="194">
        <v>40500</v>
      </c>
      <c r="D43" s="195">
        <f t="shared" si="10"/>
        <v>0</v>
      </c>
      <c r="E43" s="194">
        <v>40500</v>
      </c>
      <c r="F43" s="195"/>
      <c r="G43" s="194"/>
      <c r="H43" s="195"/>
      <c r="I43" s="196">
        <v>0</v>
      </c>
      <c r="J43" s="498">
        <f t="shared" si="15"/>
        <v>40500</v>
      </c>
      <c r="K43" s="520">
        <f t="shared" si="14"/>
        <v>0</v>
      </c>
    </row>
    <row r="44" spans="1:11" ht="12.75">
      <c r="A44" s="226"/>
      <c r="B44" s="215"/>
      <c r="C44" s="194"/>
      <c r="D44" s="195">
        <f t="shared" si="10"/>
        <v>0</v>
      </c>
      <c r="E44" s="194"/>
      <c r="F44" s="195"/>
      <c r="G44" s="194"/>
      <c r="H44" s="195"/>
      <c r="I44" s="218"/>
      <c r="J44" s="500"/>
      <c r="K44" s="520"/>
    </row>
    <row r="45" spans="1:11" ht="12.75">
      <c r="A45" s="220"/>
      <c r="B45" s="215"/>
      <c r="C45" s="216"/>
      <c r="D45" s="195">
        <f t="shared" si="10"/>
        <v>0</v>
      </c>
      <c r="E45" s="216"/>
      <c r="F45" s="195"/>
      <c r="G45" s="194"/>
      <c r="H45" s="217">
        <f aca="true" t="shared" si="16" ref="H45:H52">F45+G45</f>
        <v>0</v>
      </c>
      <c r="I45" s="218"/>
      <c r="J45" s="500">
        <f aca="true" t="shared" si="17" ref="J45:J52">E45</f>
        <v>0</v>
      </c>
      <c r="K45" s="522"/>
    </row>
    <row r="46" spans="1:11" ht="12.75">
      <c r="A46" s="221" t="s">
        <v>240</v>
      </c>
      <c r="B46" s="215"/>
      <c r="C46" s="216"/>
      <c r="D46" s="195">
        <f t="shared" si="10"/>
        <v>0</v>
      </c>
      <c r="E46" s="216"/>
      <c r="F46" s="195"/>
      <c r="G46" s="194"/>
      <c r="H46" s="217">
        <f t="shared" si="16"/>
        <v>0</v>
      </c>
      <c r="I46" s="218"/>
      <c r="J46" s="500">
        <f t="shared" si="17"/>
        <v>0</v>
      </c>
      <c r="K46" s="522"/>
    </row>
    <row r="47" spans="1:11" ht="12.75">
      <c r="A47" s="225" t="s">
        <v>241</v>
      </c>
      <c r="B47" s="193">
        <v>167938</v>
      </c>
      <c r="C47" s="194">
        <v>167938</v>
      </c>
      <c r="D47" s="195">
        <f t="shared" si="10"/>
        <v>0</v>
      </c>
      <c r="E47" s="194">
        <v>167938</v>
      </c>
      <c r="F47" s="195"/>
      <c r="G47" s="194"/>
      <c r="H47" s="195">
        <f t="shared" si="16"/>
        <v>0</v>
      </c>
      <c r="I47" s="196">
        <v>0</v>
      </c>
      <c r="J47" s="498">
        <f t="shared" si="17"/>
        <v>167938</v>
      </c>
      <c r="K47" s="520">
        <f>J47-E47</f>
        <v>0</v>
      </c>
    </row>
    <row r="48" spans="1:11" ht="12.75">
      <c r="A48" s="225" t="s">
        <v>242</v>
      </c>
      <c r="B48" s="193">
        <v>1468228</v>
      </c>
      <c r="C48" s="194">
        <v>1468228</v>
      </c>
      <c r="D48" s="195">
        <f t="shared" si="10"/>
        <v>0</v>
      </c>
      <c r="E48" s="194">
        <v>1468228</v>
      </c>
      <c r="F48" s="195"/>
      <c r="G48" s="194"/>
      <c r="H48" s="195">
        <f t="shared" si="16"/>
        <v>0</v>
      </c>
      <c r="I48" s="196">
        <f>(H48/E48)*100%</f>
        <v>0</v>
      </c>
      <c r="J48" s="498">
        <f t="shared" si="17"/>
        <v>1468228</v>
      </c>
      <c r="K48" s="520">
        <f>J48-E48</f>
        <v>0</v>
      </c>
    </row>
    <row r="49" spans="1:11" ht="12.75">
      <c r="A49" s="225" t="s">
        <v>243</v>
      </c>
      <c r="B49" s="193">
        <v>400000</v>
      </c>
      <c r="C49" s="194">
        <v>400000</v>
      </c>
      <c r="D49" s="195">
        <f t="shared" si="10"/>
        <v>0</v>
      </c>
      <c r="E49" s="194">
        <v>400000</v>
      </c>
      <c r="F49" s="195"/>
      <c r="G49" s="194"/>
      <c r="H49" s="195">
        <f t="shared" si="16"/>
        <v>0</v>
      </c>
      <c r="I49" s="196">
        <v>0</v>
      </c>
      <c r="J49" s="498">
        <f t="shared" si="17"/>
        <v>400000</v>
      </c>
      <c r="K49" s="520">
        <f>J49-E49</f>
        <v>0</v>
      </c>
    </row>
    <row r="50" spans="1:11" ht="12.75">
      <c r="A50" s="225" t="s">
        <v>244</v>
      </c>
      <c r="B50" s="193">
        <v>250000</v>
      </c>
      <c r="C50" s="194">
        <v>127057</v>
      </c>
      <c r="D50" s="195">
        <f t="shared" si="10"/>
        <v>-45929</v>
      </c>
      <c r="E50" s="194">
        <v>81128</v>
      </c>
      <c r="F50" s="195"/>
      <c r="G50" s="194"/>
      <c r="H50" s="195">
        <f t="shared" si="16"/>
        <v>0</v>
      </c>
      <c r="I50" s="196">
        <v>0</v>
      </c>
      <c r="J50" s="498">
        <f t="shared" si="17"/>
        <v>81128</v>
      </c>
      <c r="K50" s="520">
        <f>J50-E50</f>
        <v>0</v>
      </c>
    </row>
    <row r="51" spans="1:11" ht="12.75">
      <c r="A51" s="225" t="s">
        <v>245</v>
      </c>
      <c r="B51" s="193">
        <v>50000</v>
      </c>
      <c r="C51" s="194">
        <v>50000</v>
      </c>
      <c r="D51" s="195">
        <f t="shared" si="10"/>
        <v>0</v>
      </c>
      <c r="E51" s="194">
        <v>50000</v>
      </c>
      <c r="F51" s="195"/>
      <c r="G51" s="194"/>
      <c r="H51" s="195">
        <f t="shared" si="16"/>
        <v>0</v>
      </c>
      <c r="I51" s="196">
        <v>0</v>
      </c>
      <c r="J51" s="498">
        <f t="shared" si="17"/>
        <v>50000</v>
      </c>
      <c r="K51" s="520">
        <f>J51-E51</f>
        <v>0</v>
      </c>
    </row>
    <row r="52" spans="1:11" ht="12.75">
      <c r="A52" s="225"/>
      <c r="B52" s="193"/>
      <c r="C52" s="194">
        <v>0</v>
      </c>
      <c r="D52" s="195">
        <f>E52-C52</f>
        <v>0</v>
      </c>
      <c r="E52" s="194">
        <v>0</v>
      </c>
      <c r="F52" s="195"/>
      <c r="G52" s="194"/>
      <c r="H52" s="195">
        <f t="shared" si="16"/>
        <v>0</v>
      </c>
      <c r="I52" s="196"/>
      <c r="J52" s="498">
        <f t="shared" si="17"/>
        <v>0</v>
      </c>
      <c r="K52" s="520">
        <f>H52-E52</f>
        <v>0</v>
      </c>
    </row>
    <row r="53" spans="1:11" ht="13.5" thickBot="1">
      <c r="A53" s="227" t="s">
        <v>246</v>
      </c>
      <c r="B53" s="228">
        <f aca="true" t="shared" si="18" ref="B53:K53">SUM(B30:B52)</f>
        <v>5129565</v>
      </c>
      <c r="C53" s="229">
        <f t="shared" si="18"/>
        <v>5164622</v>
      </c>
      <c r="D53" s="229">
        <f>SUM(D30:D52)</f>
        <v>-45929</v>
      </c>
      <c r="E53" s="229">
        <f t="shared" si="18"/>
        <v>5118693</v>
      </c>
      <c r="F53" s="229">
        <f t="shared" si="18"/>
        <v>16717741.66</v>
      </c>
      <c r="G53" s="229">
        <f t="shared" si="18"/>
        <v>-17451716.06</v>
      </c>
      <c r="H53" s="229">
        <f t="shared" si="18"/>
        <v>-733974.3999999989</v>
      </c>
      <c r="I53" s="566">
        <f>(H53/E53)*100%</f>
        <v>-0.14339097890809213</v>
      </c>
      <c r="J53" s="230">
        <f t="shared" si="18"/>
        <v>5118693</v>
      </c>
      <c r="K53" s="524">
        <f t="shared" si="18"/>
        <v>0</v>
      </c>
    </row>
    <row r="54" spans="1:11" ht="13.5" thickTop="1">
      <c r="A54" s="226"/>
      <c r="B54" s="215"/>
      <c r="C54" s="216"/>
      <c r="D54" s="217"/>
      <c r="E54" s="216"/>
      <c r="F54" s="217"/>
      <c r="G54" s="216"/>
      <c r="H54" s="217"/>
      <c r="I54" s="218"/>
      <c r="J54" s="500"/>
      <c r="K54" s="522"/>
    </row>
    <row r="55" spans="1:11" s="206" customFormat="1" ht="13.5" thickBot="1">
      <c r="A55" s="227" t="s">
        <v>155</v>
      </c>
      <c r="B55" s="228">
        <f>B25+B27+B53</f>
        <v>25026850</v>
      </c>
      <c r="C55" s="231">
        <f aca="true" t="shared" si="19" ref="C55:K55">C25+C27+C53</f>
        <v>25542547</v>
      </c>
      <c r="D55" s="229">
        <f>D25+D27+D53</f>
        <v>711718</v>
      </c>
      <c r="E55" s="229">
        <f t="shared" si="19"/>
        <v>26254265</v>
      </c>
      <c r="F55" s="229">
        <f t="shared" si="19"/>
        <v>38254046.95999999</v>
      </c>
      <c r="G55" s="229">
        <f t="shared" si="19"/>
        <v>-33608634.230000004</v>
      </c>
      <c r="H55" s="229">
        <f t="shared" si="19"/>
        <v>4645412.73</v>
      </c>
      <c r="I55" s="566">
        <f>(H55/E55)*100%</f>
        <v>0.1769393555675621</v>
      </c>
      <c r="J55" s="501">
        <f t="shared" si="19"/>
        <v>26853265</v>
      </c>
      <c r="K55" s="524">
        <f t="shared" si="19"/>
        <v>599000</v>
      </c>
    </row>
    <row r="56" spans="1:11" ht="13.5" thickTop="1">
      <c r="A56" s="220"/>
      <c r="B56" s="215"/>
      <c r="C56" s="518"/>
      <c r="D56" s="216"/>
      <c r="E56" s="216"/>
      <c r="F56" s="216"/>
      <c r="G56" s="216"/>
      <c r="H56" s="216"/>
      <c r="I56" s="218"/>
      <c r="J56" s="500"/>
      <c r="K56" s="522"/>
    </row>
    <row r="57" spans="1:11" ht="12.75">
      <c r="A57" s="225" t="s">
        <v>247</v>
      </c>
      <c r="B57" s="193">
        <v>0</v>
      </c>
      <c r="C57" s="515">
        <v>-515696</v>
      </c>
      <c r="D57" s="194">
        <f>E57-C57</f>
        <v>-711744</v>
      </c>
      <c r="E57" s="194">
        <v>-1227440</v>
      </c>
      <c r="F57" s="194">
        <v>-1227440</v>
      </c>
      <c r="G57" s="194"/>
      <c r="H57" s="194">
        <f>F57+G57</f>
        <v>-1227440</v>
      </c>
      <c r="I57" s="196">
        <v>0</v>
      </c>
      <c r="J57" s="498">
        <f>E57</f>
        <v>-1227440</v>
      </c>
      <c r="K57" s="520">
        <f>H57-E57</f>
        <v>0</v>
      </c>
    </row>
    <row r="58" spans="1:11" ht="12.75">
      <c r="A58" s="220"/>
      <c r="B58" s="215"/>
      <c r="C58" s="518"/>
      <c r="D58" s="216"/>
      <c r="E58" s="216"/>
      <c r="F58" s="216"/>
      <c r="G58" s="216"/>
      <c r="H58" s="216"/>
      <c r="I58" s="218"/>
      <c r="J58" s="500"/>
      <c r="K58" s="522"/>
    </row>
    <row r="59" spans="1:11" s="206" customFormat="1" ht="13.5" thickBot="1">
      <c r="A59" s="227" t="s">
        <v>156</v>
      </c>
      <c r="B59" s="228">
        <f>B55+B57</f>
        <v>25026850</v>
      </c>
      <c r="C59" s="231">
        <f aca="true" t="shared" si="20" ref="C59:K59">C55+C57</f>
        <v>25026851</v>
      </c>
      <c r="D59" s="229">
        <f t="shared" si="20"/>
        <v>-26</v>
      </c>
      <c r="E59" s="229">
        <f t="shared" si="20"/>
        <v>25026825</v>
      </c>
      <c r="F59" s="229">
        <f>F55+F57</f>
        <v>37026606.95999999</v>
      </c>
      <c r="G59" s="229">
        <f t="shared" si="20"/>
        <v>-33608634.230000004</v>
      </c>
      <c r="H59" s="229">
        <f t="shared" si="20"/>
        <v>3417972.7300000004</v>
      </c>
      <c r="I59" s="566">
        <f>(H59/E59)*100%</f>
        <v>0.1365723670501552</v>
      </c>
      <c r="J59" s="501">
        <f>J55+J57</f>
        <v>25625825</v>
      </c>
      <c r="K59" s="524">
        <f t="shared" si="20"/>
        <v>599000</v>
      </c>
    </row>
    <row r="60" spans="1:11" ht="13.5" thickTop="1">
      <c r="A60" s="220"/>
      <c r="B60" s="215"/>
      <c r="C60" s="518"/>
      <c r="D60" s="216"/>
      <c r="E60" s="216"/>
      <c r="F60" s="216"/>
      <c r="G60" s="216"/>
      <c r="H60" s="216"/>
      <c r="I60" s="218"/>
      <c r="J60" s="500"/>
      <c r="K60" s="522"/>
    </row>
    <row r="61" spans="1:11" ht="12.75">
      <c r="A61" s="221" t="s">
        <v>157</v>
      </c>
      <c r="B61" s="215"/>
      <c r="C61" s="518"/>
      <c r="D61" s="216"/>
      <c r="E61" s="216"/>
      <c r="F61" s="216"/>
      <c r="G61" s="216"/>
      <c r="H61" s="216"/>
      <c r="I61" s="218"/>
      <c r="J61" s="500"/>
      <c r="K61" s="522"/>
    </row>
    <row r="62" spans="1:11" ht="12.75">
      <c r="A62" s="226" t="s">
        <v>248</v>
      </c>
      <c r="B62" s="215">
        <v>8219000</v>
      </c>
      <c r="C62" s="518">
        <v>8219000</v>
      </c>
      <c r="D62" s="194">
        <f>E62-C62</f>
        <v>0</v>
      </c>
      <c r="E62" s="216">
        <v>8219000</v>
      </c>
      <c r="F62" s="216"/>
      <c r="G62" s="216">
        <v>3903637</v>
      </c>
      <c r="H62" s="216">
        <f>F62+G62</f>
        <v>3903637</v>
      </c>
      <c r="I62" s="218">
        <f aca="true" t="shared" si="21" ref="I62:I67">(H62/E62)*100%</f>
        <v>0.4749527923105001</v>
      </c>
      <c r="J62" s="500">
        <f>E62</f>
        <v>8219000</v>
      </c>
      <c r="K62" s="520">
        <f>J62-E62</f>
        <v>0</v>
      </c>
    </row>
    <row r="63" spans="1:11" ht="12.75">
      <c r="A63" s="226" t="s">
        <v>249</v>
      </c>
      <c r="B63" s="215">
        <v>5660952</v>
      </c>
      <c r="C63" s="518">
        <v>5660952</v>
      </c>
      <c r="D63" s="194">
        <f>E63-C63</f>
        <v>0</v>
      </c>
      <c r="E63" s="216">
        <v>5660952</v>
      </c>
      <c r="F63" s="216"/>
      <c r="G63" s="216"/>
      <c r="H63" s="216">
        <f>F63+G63</f>
        <v>0</v>
      </c>
      <c r="I63" s="218">
        <f t="shared" si="21"/>
        <v>0</v>
      </c>
      <c r="J63" s="500">
        <f>E63</f>
        <v>5660952</v>
      </c>
      <c r="K63" s="520">
        <f>J63-E63</f>
        <v>0</v>
      </c>
    </row>
    <row r="64" spans="1:11" ht="12.75">
      <c r="A64" s="226" t="s">
        <v>250</v>
      </c>
      <c r="B64" s="215">
        <v>11228070</v>
      </c>
      <c r="C64" s="518">
        <v>11228070</v>
      </c>
      <c r="D64" s="194">
        <f>E64-C64</f>
        <v>0</v>
      </c>
      <c r="E64" s="216">
        <v>11228070</v>
      </c>
      <c r="F64" s="216"/>
      <c r="G64" s="216"/>
      <c r="H64" s="216">
        <f>F64+G64</f>
        <v>0</v>
      </c>
      <c r="I64" s="218">
        <f t="shared" si="21"/>
        <v>0</v>
      </c>
      <c r="J64" s="500">
        <f>E64</f>
        <v>11228070</v>
      </c>
      <c r="K64" s="520">
        <f>J64-E64</f>
        <v>0</v>
      </c>
    </row>
    <row r="65" spans="1:11" ht="12.75">
      <c r="A65" s="226" t="s">
        <v>251</v>
      </c>
      <c r="B65" s="215">
        <v>-154172</v>
      </c>
      <c r="C65" s="518">
        <v>-154172</v>
      </c>
      <c r="D65" s="194">
        <f>E65-C65</f>
        <v>0</v>
      </c>
      <c r="E65" s="216">
        <v>-154172</v>
      </c>
      <c r="F65" s="194">
        <v>-94112.5</v>
      </c>
      <c r="G65" s="216"/>
      <c r="H65" s="216">
        <f>F65+G65</f>
        <v>-94112.5</v>
      </c>
      <c r="I65" s="218">
        <f t="shared" si="21"/>
        <v>0.6104383415925071</v>
      </c>
      <c r="J65" s="500">
        <f>E65</f>
        <v>-154172</v>
      </c>
      <c r="K65" s="520">
        <f>J65-E65</f>
        <v>0</v>
      </c>
    </row>
    <row r="66" spans="1:11" ht="12.75">
      <c r="A66" s="226" t="s">
        <v>252</v>
      </c>
      <c r="B66" s="215">
        <v>73000</v>
      </c>
      <c r="C66" s="518">
        <v>73000</v>
      </c>
      <c r="D66" s="194">
        <f>E66-C66</f>
        <v>0</v>
      </c>
      <c r="E66" s="216">
        <v>73000</v>
      </c>
      <c r="F66" s="194"/>
      <c r="G66" s="216"/>
      <c r="H66" s="216">
        <f>F66+G66</f>
        <v>0</v>
      </c>
      <c r="I66" s="218">
        <f t="shared" si="21"/>
        <v>0</v>
      </c>
      <c r="J66" s="500">
        <f>E66</f>
        <v>73000</v>
      </c>
      <c r="K66" s="520">
        <f>J66-E66</f>
        <v>0</v>
      </c>
    </row>
    <row r="67" spans="1:11" s="206" customFormat="1" ht="13.5" thickBot="1">
      <c r="A67" s="227" t="s">
        <v>158</v>
      </c>
      <c r="B67" s="231">
        <f>SUM(B62:B66)</f>
        <v>25026850</v>
      </c>
      <c r="C67" s="231">
        <f aca="true" t="shared" si="22" ref="C67:K67">SUM(C62:C66)</f>
        <v>25026850</v>
      </c>
      <c r="D67" s="229">
        <f t="shared" si="22"/>
        <v>0</v>
      </c>
      <c r="E67" s="229">
        <f t="shared" si="22"/>
        <v>25026850</v>
      </c>
      <c r="F67" s="229">
        <f t="shared" si="22"/>
        <v>-94112.5</v>
      </c>
      <c r="G67" s="229">
        <f t="shared" si="22"/>
        <v>3903637</v>
      </c>
      <c r="H67" s="229">
        <f t="shared" si="22"/>
        <v>3809524.5</v>
      </c>
      <c r="I67" s="566">
        <f t="shared" si="21"/>
        <v>0.1522174984067112</v>
      </c>
      <c r="J67" s="501">
        <f t="shared" si="22"/>
        <v>25026850</v>
      </c>
      <c r="K67" s="524">
        <f t="shared" si="22"/>
        <v>0</v>
      </c>
    </row>
    <row r="68" spans="1:11" ht="13.5" thickTop="1">
      <c r="A68" s="220"/>
      <c r="B68" s="215"/>
      <c r="C68" s="216"/>
      <c r="D68" s="217"/>
      <c r="E68" s="216"/>
      <c r="F68" s="217"/>
      <c r="G68" s="216"/>
      <c r="H68" s="217"/>
      <c r="I68" s="218"/>
      <c r="J68" s="500"/>
      <c r="K68" s="522"/>
    </row>
    <row r="69" spans="1:11" s="206" customFormat="1" ht="13.5" thickBot="1">
      <c r="A69" s="210" t="s">
        <v>253</v>
      </c>
      <c r="B69" s="232">
        <f>B59-B67</f>
        <v>0</v>
      </c>
      <c r="C69" s="212">
        <f aca="true" t="shared" si="23" ref="C69:K69">C59-C67</f>
        <v>1</v>
      </c>
      <c r="D69" s="212">
        <f t="shared" si="23"/>
        <v>-26</v>
      </c>
      <c r="E69" s="212">
        <f t="shared" si="23"/>
        <v>-25</v>
      </c>
      <c r="F69" s="212">
        <f t="shared" si="23"/>
        <v>37120719.45999999</v>
      </c>
      <c r="G69" s="212">
        <f t="shared" si="23"/>
        <v>-37512271.230000004</v>
      </c>
      <c r="H69" s="212">
        <f t="shared" si="23"/>
        <v>-391551.76999999955</v>
      </c>
      <c r="I69" s="517">
        <f>(H69/E69)*100%</f>
        <v>15662.070799999981</v>
      </c>
      <c r="J69" s="213">
        <f t="shared" si="23"/>
        <v>598975</v>
      </c>
      <c r="K69" s="521">
        <f t="shared" si="23"/>
        <v>599000</v>
      </c>
    </row>
    <row r="70" spans="1:11" ht="12.75">
      <c r="A70" s="235"/>
      <c r="B70" s="236"/>
      <c r="C70" s="236"/>
      <c r="D70" s="236"/>
      <c r="E70" s="236"/>
      <c r="F70" s="236"/>
      <c r="G70" s="236"/>
      <c r="H70" s="236"/>
      <c r="I70" s="236"/>
      <c r="J70" s="236"/>
      <c r="K70" s="234"/>
    </row>
    <row r="71" spans="1:11" ht="12.75" hidden="1">
      <c r="A71" s="235"/>
      <c r="B71" s="236"/>
      <c r="C71" s="236"/>
      <c r="D71" s="236"/>
      <c r="E71" s="236"/>
      <c r="F71" s="236"/>
      <c r="G71" s="236"/>
      <c r="H71" s="236"/>
      <c r="I71" s="236"/>
      <c r="J71" s="236"/>
      <c r="K71" s="236"/>
    </row>
    <row r="72" spans="1:11" ht="13.5" hidden="1" thickBot="1">
      <c r="A72" s="247"/>
      <c r="B72" s="503"/>
      <c r="C72" s="503"/>
      <c r="D72" s="503"/>
      <c r="E72" s="503"/>
      <c r="F72" s="503"/>
      <c r="G72" s="503"/>
      <c r="H72" s="503"/>
      <c r="I72" s="503"/>
      <c r="J72" s="503"/>
      <c r="K72" s="172"/>
    </row>
    <row r="73" spans="1:11" ht="30.75" customHeight="1" hidden="1">
      <c r="A73" s="530"/>
      <c r="B73" s="558"/>
      <c r="C73" s="558"/>
      <c r="D73" s="558"/>
      <c r="E73" s="583" t="s">
        <v>256</v>
      </c>
      <c r="F73" s="584"/>
      <c r="G73" s="559"/>
      <c r="H73" s="559"/>
      <c r="I73" s="559"/>
      <c r="J73" s="531"/>
      <c r="K73" s="560"/>
    </row>
    <row r="74" spans="1:11" ht="36" hidden="1">
      <c r="A74" s="532" t="s">
        <v>254</v>
      </c>
      <c r="B74" s="525" t="s">
        <v>47</v>
      </c>
      <c r="C74" s="526"/>
      <c r="D74" s="525" t="s">
        <v>255</v>
      </c>
      <c r="E74" s="527" t="s">
        <v>300</v>
      </c>
      <c r="F74" s="527" t="s">
        <v>258</v>
      </c>
      <c r="G74" s="528" t="s">
        <v>257</v>
      </c>
      <c r="H74" s="528" t="s">
        <v>301</v>
      </c>
      <c r="I74" s="528" t="s">
        <v>302</v>
      </c>
      <c r="J74" s="529"/>
      <c r="K74" s="560"/>
    </row>
    <row r="75" spans="1:11" ht="12.75" hidden="1">
      <c r="A75" s="235"/>
      <c r="B75" s="533" t="s">
        <v>220</v>
      </c>
      <c r="C75" s="534"/>
      <c r="D75" s="533" t="s">
        <v>220</v>
      </c>
      <c r="E75" s="533" t="s">
        <v>220</v>
      </c>
      <c r="F75" s="533" t="s">
        <v>220</v>
      </c>
      <c r="G75" s="533" t="s">
        <v>220</v>
      </c>
      <c r="H75" s="533" t="s">
        <v>220</v>
      </c>
      <c r="I75" s="533" t="s">
        <v>220</v>
      </c>
      <c r="J75" s="237"/>
      <c r="K75" s="560"/>
    </row>
    <row r="76" spans="1:11" ht="12.75" hidden="1">
      <c r="A76" s="192" t="s">
        <v>174</v>
      </c>
      <c r="B76" s="535">
        <f>D7</f>
        <v>0</v>
      </c>
      <c r="C76" s="536"/>
      <c r="D76" s="537">
        <f>B76-E76-F76-G76-H76-I76-J76-K76</f>
        <v>0</v>
      </c>
      <c r="E76" s="538"/>
      <c r="F76" s="537"/>
      <c r="G76" s="537"/>
      <c r="H76" s="537"/>
      <c r="I76" s="537"/>
      <c r="J76" s="238"/>
      <c r="K76" s="560"/>
    </row>
    <row r="77" spans="1:11" ht="12.75" hidden="1">
      <c r="A77" s="192" t="s">
        <v>176</v>
      </c>
      <c r="B77" s="539">
        <f>D8</f>
        <v>76440</v>
      </c>
      <c r="C77" s="540"/>
      <c r="D77" s="541">
        <f aca="true" t="shared" si="24" ref="D77:D91">B77-E77-F77-G77-H77-I77-J77-K77</f>
        <v>0</v>
      </c>
      <c r="E77" s="542"/>
      <c r="F77" s="541"/>
      <c r="G77" s="541"/>
      <c r="H77" s="541"/>
      <c r="I77" s="541">
        <v>76440</v>
      </c>
      <c r="J77" s="238"/>
      <c r="K77" s="560"/>
    </row>
    <row r="78" spans="1:11" ht="12.75" hidden="1">
      <c r="A78" s="192" t="s">
        <v>178</v>
      </c>
      <c r="B78" s="539">
        <f>D9</f>
        <v>-76440</v>
      </c>
      <c r="C78" s="540"/>
      <c r="D78" s="541">
        <f t="shared" si="24"/>
        <v>0</v>
      </c>
      <c r="E78" s="542"/>
      <c r="F78" s="541"/>
      <c r="G78" s="541"/>
      <c r="H78" s="541"/>
      <c r="I78" s="541">
        <v>-76440</v>
      </c>
      <c r="J78" s="238"/>
      <c r="K78" s="560"/>
    </row>
    <row r="79" spans="1:11" s="206" customFormat="1" ht="12.75" hidden="1">
      <c r="A79" s="239" t="s">
        <v>198</v>
      </c>
      <c r="B79" s="543">
        <f>SUM(B76:B78)</f>
        <v>0</v>
      </c>
      <c r="C79" s="544"/>
      <c r="D79" s="543">
        <f>SUM(D76:D78)</f>
        <v>0</v>
      </c>
      <c r="E79" s="543">
        <f aca="true" t="shared" si="25" ref="E79:J79">SUM(E76:E78)</f>
        <v>0</v>
      </c>
      <c r="F79" s="543">
        <f t="shared" si="25"/>
        <v>0</v>
      </c>
      <c r="G79" s="543">
        <f t="shared" si="25"/>
        <v>0</v>
      </c>
      <c r="H79" s="543">
        <f t="shared" si="25"/>
        <v>0</v>
      </c>
      <c r="I79" s="543">
        <f t="shared" si="25"/>
        <v>0</v>
      </c>
      <c r="J79" s="240">
        <f t="shared" si="25"/>
        <v>0</v>
      </c>
      <c r="K79" s="560"/>
    </row>
    <row r="80" spans="1:11" ht="12.75" hidden="1">
      <c r="A80" s="192" t="s">
        <v>223</v>
      </c>
      <c r="B80" s="539">
        <f>D11</f>
        <v>0</v>
      </c>
      <c r="C80" s="545"/>
      <c r="D80" s="541">
        <f>B80-E80-F80-G80-H80-I80-J80-K80</f>
        <v>0</v>
      </c>
      <c r="E80" s="542"/>
      <c r="F80" s="541"/>
      <c r="G80" s="541"/>
      <c r="H80" s="541"/>
      <c r="I80" s="541"/>
      <c r="J80" s="238"/>
      <c r="K80" s="560"/>
    </row>
    <row r="81" spans="1:11" ht="12.75" hidden="1">
      <c r="A81" s="192" t="s">
        <v>180</v>
      </c>
      <c r="B81" s="539">
        <f>D12</f>
        <v>131138</v>
      </c>
      <c r="C81" s="540"/>
      <c r="D81" s="541">
        <f t="shared" si="24"/>
        <v>-5</v>
      </c>
      <c r="E81" s="542">
        <v>131143</v>
      </c>
      <c r="F81" s="541"/>
      <c r="G81" s="541"/>
      <c r="H81" s="541"/>
      <c r="I81" s="541"/>
      <c r="J81" s="238"/>
      <c r="K81" s="560"/>
    </row>
    <row r="82" spans="1:11" ht="12.75" hidden="1">
      <c r="A82" s="192" t="s">
        <v>224</v>
      </c>
      <c r="B82" s="539">
        <f>D13</f>
        <v>4443</v>
      </c>
      <c r="C82" s="540"/>
      <c r="D82" s="541">
        <f t="shared" si="24"/>
        <v>0</v>
      </c>
      <c r="E82" s="542"/>
      <c r="F82" s="541"/>
      <c r="G82" s="541">
        <v>4443</v>
      </c>
      <c r="H82" s="541"/>
      <c r="I82" s="541"/>
      <c r="J82" s="238"/>
      <c r="K82" s="560"/>
    </row>
    <row r="83" spans="1:11" ht="12.75" hidden="1">
      <c r="A83" s="192" t="s">
        <v>184</v>
      </c>
      <c r="B83" s="539">
        <f>D14</f>
        <v>18958</v>
      </c>
      <c r="C83" s="540"/>
      <c r="D83" s="541">
        <f t="shared" si="24"/>
        <v>0</v>
      </c>
      <c r="E83" s="542"/>
      <c r="F83" s="541"/>
      <c r="G83" s="541">
        <v>18958</v>
      </c>
      <c r="H83" s="541"/>
      <c r="I83" s="541"/>
      <c r="J83" s="238"/>
      <c r="K83" s="560"/>
    </row>
    <row r="84" spans="1:11" ht="12.75" hidden="1">
      <c r="A84" s="192" t="s">
        <v>225</v>
      </c>
      <c r="B84" s="539">
        <f>D15</f>
        <v>0</v>
      </c>
      <c r="C84" s="540"/>
      <c r="D84" s="541">
        <f t="shared" si="24"/>
        <v>0</v>
      </c>
      <c r="E84" s="542"/>
      <c r="F84" s="541"/>
      <c r="G84" s="541"/>
      <c r="H84" s="541"/>
      <c r="I84" s="541"/>
      <c r="J84" s="238"/>
      <c r="K84" s="560"/>
    </row>
    <row r="85" spans="1:11" ht="12.75" hidden="1">
      <c r="A85" s="239" t="s">
        <v>199</v>
      </c>
      <c r="B85" s="543">
        <f>SUM(B81:B84)</f>
        <v>154539</v>
      </c>
      <c r="C85" s="546"/>
      <c r="D85" s="547">
        <f aca="true" t="shared" si="26" ref="D85:J85">SUM(D81:D84)</f>
        <v>-5</v>
      </c>
      <c r="E85" s="547">
        <f t="shared" si="26"/>
        <v>131143</v>
      </c>
      <c r="F85" s="547">
        <f t="shared" si="26"/>
        <v>0</v>
      </c>
      <c r="G85" s="547">
        <f t="shared" si="26"/>
        <v>23401</v>
      </c>
      <c r="H85" s="547">
        <f t="shared" si="26"/>
        <v>0</v>
      </c>
      <c r="I85" s="547">
        <f t="shared" si="26"/>
        <v>0</v>
      </c>
      <c r="J85" s="241">
        <f t="shared" si="26"/>
        <v>0</v>
      </c>
      <c r="K85" s="560"/>
    </row>
    <row r="86" spans="1:11" ht="12.75" hidden="1">
      <c r="A86" s="192" t="s">
        <v>226</v>
      </c>
      <c r="B86" s="539">
        <f aca="true" t="shared" si="27" ref="B86:B91">D17</f>
        <v>580587</v>
      </c>
      <c r="C86" s="540"/>
      <c r="D86" s="541">
        <f t="shared" si="24"/>
        <v>0</v>
      </c>
      <c r="E86" s="542"/>
      <c r="F86" s="541">
        <v>580587</v>
      </c>
      <c r="G86" s="541"/>
      <c r="H86" s="541"/>
      <c r="I86" s="541"/>
      <c r="J86" s="238"/>
      <c r="K86" s="560"/>
    </row>
    <row r="87" spans="1:11" ht="12.75" hidden="1">
      <c r="A87" s="192" t="s">
        <v>188</v>
      </c>
      <c r="B87" s="539">
        <f t="shared" si="27"/>
        <v>35000</v>
      </c>
      <c r="C87" s="540"/>
      <c r="D87" s="541">
        <f t="shared" si="24"/>
        <v>0</v>
      </c>
      <c r="E87" s="542"/>
      <c r="F87" s="541"/>
      <c r="G87" s="541"/>
      <c r="H87" s="541">
        <v>35000</v>
      </c>
      <c r="I87" s="541"/>
      <c r="J87" s="238"/>
      <c r="K87" s="560"/>
    </row>
    <row r="88" spans="1:11" ht="12.75" hidden="1">
      <c r="A88" s="192" t="s">
        <v>190</v>
      </c>
      <c r="B88" s="539">
        <f t="shared" si="27"/>
        <v>-22479</v>
      </c>
      <c r="C88" s="540"/>
      <c r="D88" s="541">
        <f t="shared" si="24"/>
        <v>0</v>
      </c>
      <c r="E88" s="542"/>
      <c r="F88" s="541"/>
      <c r="G88" s="541">
        <v>12521</v>
      </c>
      <c r="H88" s="541">
        <v>-35000</v>
      </c>
      <c r="I88" s="541"/>
      <c r="J88" s="238"/>
      <c r="K88" s="560"/>
    </row>
    <row r="89" spans="1:11" ht="12.75" hidden="1">
      <c r="A89" s="192" t="s">
        <v>192</v>
      </c>
      <c r="B89" s="539">
        <f t="shared" si="27"/>
        <v>2</v>
      </c>
      <c r="C89" s="540"/>
      <c r="D89" s="541">
        <f t="shared" si="24"/>
        <v>2</v>
      </c>
      <c r="E89" s="542"/>
      <c r="F89" s="541"/>
      <c r="G89" s="541"/>
      <c r="H89" s="541"/>
      <c r="I89" s="541"/>
      <c r="J89" s="238"/>
      <c r="K89" s="560"/>
    </row>
    <row r="90" spans="1:11" ht="12.75" hidden="1">
      <c r="A90" s="192" t="s">
        <v>194</v>
      </c>
      <c r="B90" s="539">
        <f t="shared" si="27"/>
        <v>0</v>
      </c>
      <c r="C90" s="540"/>
      <c r="D90" s="541">
        <f t="shared" si="24"/>
        <v>0</v>
      </c>
      <c r="E90" s="542"/>
      <c r="F90" s="541"/>
      <c r="G90" s="541"/>
      <c r="H90" s="541"/>
      <c r="I90" s="541"/>
      <c r="J90" s="238"/>
      <c r="K90" s="560"/>
    </row>
    <row r="91" spans="1:11" ht="12.75" hidden="1">
      <c r="A91" s="192" t="s">
        <v>227</v>
      </c>
      <c r="B91" s="539">
        <f t="shared" si="27"/>
        <v>9998</v>
      </c>
      <c r="C91" s="540"/>
      <c r="D91" s="541">
        <f t="shared" si="24"/>
        <v>-2</v>
      </c>
      <c r="E91" s="542"/>
      <c r="F91" s="541"/>
      <c r="G91" s="541">
        <v>10000</v>
      </c>
      <c r="H91" s="541"/>
      <c r="I91" s="541"/>
      <c r="J91" s="238"/>
      <c r="K91" s="560"/>
    </row>
    <row r="92" spans="1:11" s="206" customFormat="1" ht="12.75" hidden="1">
      <c r="A92" s="242" t="s">
        <v>228</v>
      </c>
      <c r="B92" s="543">
        <f>SUM(B86:B91)</f>
        <v>603108</v>
      </c>
      <c r="C92" s="544"/>
      <c r="D92" s="543">
        <f aca="true" t="shared" si="28" ref="D92:J92">SUM(D86:D91)</f>
        <v>0</v>
      </c>
      <c r="E92" s="543">
        <f t="shared" si="28"/>
        <v>0</v>
      </c>
      <c r="F92" s="543">
        <f t="shared" si="28"/>
        <v>580587</v>
      </c>
      <c r="G92" s="543">
        <f t="shared" si="28"/>
        <v>22521</v>
      </c>
      <c r="H92" s="543">
        <f t="shared" si="28"/>
        <v>0</v>
      </c>
      <c r="I92" s="543">
        <f t="shared" si="28"/>
        <v>0</v>
      </c>
      <c r="J92" s="240">
        <f t="shared" si="28"/>
        <v>0</v>
      </c>
      <c r="K92" s="560"/>
    </row>
    <row r="93" spans="1:11" ht="12.75" hidden="1">
      <c r="A93" s="235"/>
      <c r="B93" s="548"/>
      <c r="C93" s="549"/>
      <c r="D93" s="550"/>
      <c r="E93" s="551"/>
      <c r="F93" s="552"/>
      <c r="G93" s="552"/>
      <c r="H93" s="552"/>
      <c r="I93" s="552"/>
      <c r="J93" s="243"/>
      <c r="K93" s="560"/>
    </row>
    <row r="94" spans="1:11" ht="12.75" hidden="1">
      <c r="A94" s="235"/>
      <c r="B94" s="548"/>
      <c r="C94" s="549"/>
      <c r="D94" s="550"/>
      <c r="E94" s="551"/>
      <c r="F94" s="552"/>
      <c r="G94" s="552"/>
      <c r="H94" s="552"/>
      <c r="I94" s="552"/>
      <c r="J94" s="243"/>
      <c r="K94" s="560"/>
    </row>
    <row r="95" spans="1:11" ht="12.75" hidden="1">
      <c r="A95" s="244" t="s">
        <v>259</v>
      </c>
      <c r="B95" s="553">
        <f>SUM(B92,B85,B79)</f>
        <v>757647</v>
      </c>
      <c r="C95" s="545">
        <f aca="true" t="shared" si="29" ref="C95:J95">SUM(C92,C85,C79)</f>
        <v>0</v>
      </c>
      <c r="D95" s="553">
        <f t="shared" si="29"/>
        <v>-5</v>
      </c>
      <c r="E95" s="553">
        <f t="shared" si="29"/>
        <v>131143</v>
      </c>
      <c r="F95" s="553">
        <f t="shared" si="29"/>
        <v>580587</v>
      </c>
      <c r="G95" s="553">
        <f t="shared" si="29"/>
        <v>45922</v>
      </c>
      <c r="H95" s="553">
        <f t="shared" si="29"/>
        <v>0</v>
      </c>
      <c r="I95" s="553">
        <f t="shared" si="29"/>
        <v>0</v>
      </c>
      <c r="J95" s="504">
        <f t="shared" si="29"/>
        <v>0</v>
      </c>
      <c r="K95" s="560"/>
    </row>
    <row r="96" spans="1:11" ht="12.75" hidden="1">
      <c r="A96" s="235"/>
      <c r="B96" s="548"/>
      <c r="C96" s="550"/>
      <c r="D96" s="552"/>
      <c r="E96" s="552"/>
      <c r="F96" s="552"/>
      <c r="G96" s="552"/>
      <c r="H96" s="551"/>
      <c r="I96" s="551"/>
      <c r="J96" s="245"/>
      <c r="K96" s="560"/>
    </row>
    <row r="97" spans="1:11" ht="13.5" hidden="1" thickBot="1">
      <c r="A97" s="246"/>
      <c r="B97" s="554"/>
      <c r="C97" s="555"/>
      <c r="D97" s="556"/>
      <c r="E97" s="556"/>
      <c r="F97" s="556"/>
      <c r="G97" s="556"/>
      <c r="H97" s="557"/>
      <c r="I97" s="557"/>
      <c r="J97" s="248"/>
      <c r="K97" s="560"/>
    </row>
    <row r="98" ht="12.75" hidden="1">
      <c r="K98" s="172"/>
    </row>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
    <mergeCell ref="E73:F7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(A) June 2013 monitoring – General Fund Forecast Outturn</dc:title>
  <dc:subject/>
  <dc:creator>Oxford City Council</dc:creator>
  <cp:keywords>Council meetings;Government, politics and public administration; Local government; Decision making; Council meetings;</cp:keywords>
  <dc:description/>
  <cp:lastModifiedBy>Sarah.Claridge</cp:lastModifiedBy>
  <cp:lastPrinted>2013-07-19T08:02:40Z</cp:lastPrinted>
  <dcterms:created xsi:type="dcterms:W3CDTF">2002-08-01T08:37:35Z</dcterms:created>
  <dcterms:modified xsi:type="dcterms:W3CDTF">2013-08-29T11:44:29Z</dcterms:modified>
  <cp:category/>
  <cp:version/>
  <cp:contentType/>
  <cp:contentStatus/>
</cp:coreProperties>
</file>